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yuki.oyobe\Downloads\"/>
    </mc:Choice>
  </mc:AlternateContent>
  <xr:revisionPtr revIDLastSave="0" documentId="13_ncr:1_{F71FD238-2D2F-46FA-B6B5-465511410682}" xr6:coauthVersionLast="47" xr6:coauthVersionMax="47" xr10:uidLastSave="{00000000-0000-0000-0000-000000000000}"/>
  <bookViews>
    <workbookView xWindow="-110" yWindow="-110" windowWidth="19420" windowHeight="10300" xr2:uid="{00000000-000D-0000-FFFF-FFFF00000000}"/>
  </bookViews>
  <sheets>
    <sheet name="設問一覧" sheetId="2" r:id="rId1"/>
    <sheet name="Questionnair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55" i="4" l="1"/>
  <c r="L838" i="4"/>
  <c r="L827" i="4"/>
  <c r="L822" i="4"/>
  <c r="L802" i="4"/>
  <c r="L786" i="4"/>
  <c r="L776" i="4"/>
  <c r="L763" i="4"/>
  <c r="L758" i="4"/>
  <c r="L750" i="4"/>
  <c r="L742" i="4"/>
  <c r="L732" i="4"/>
  <c r="L722" i="4"/>
  <c r="L719" i="4"/>
  <c r="L713" i="4"/>
  <c r="L708" i="4"/>
  <c r="L705" i="4"/>
  <c r="L695" i="4"/>
  <c r="L683" i="4"/>
  <c r="L674" i="4"/>
  <c r="L669" i="4"/>
  <c r="L657" i="4"/>
  <c r="L644" i="4"/>
  <c r="L611" i="4"/>
  <c r="L594" i="4"/>
  <c r="L574" i="4"/>
  <c r="L566" i="4"/>
  <c r="L563" i="4"/>
  <c r="L541" i="4"/>
  <c r="L529" i="4"/>
  <c r="L523" i="4"/>
  <c r="L502" i="4"/>
  <c r="L495" i="4"/>
  <c r="L488" i="4"/>
  <c r="L485" i="4"/>
  <c r="L481" i="4"/>
  <c r="L471" i="4"/>
  <c r="L468" i="4"/>
  <c r="L463" i="4"/>
  <c r="L458" i="4"/>
  <c r="L443" i="4"/>
  <c r="L436" i="4"/>
  <c r="L422" i="4"/>
  <c r="L402" i="4"/>
  <c r="L390" i="4"/>
  <c r="L387" i="4"/>
  <c r="L377" i="4"/>
  <c r="L361" i="4"/>
  <c r="L343" i="4"/>
  <c r="L340" i="4"/>
  <c r="L328" i="4"/>
  <c r="L323" i="4"/>
  <c r="L320" i="4"/>
  <c r="L311" i="4"/>
  <c r="L304" i="4"/>
  <c r="L297" i="4"/>
  <c r="L286" i="4"/>
  <c r="L273" i="4"/>
  <c r="L265" i="4"/>
  <c r="L256" i="4"/>
  <c r="L246" i="4"/>
  <c r="L227" i="4"/>
  <c r="L220" i="4"/>
  <c r="L202" i="4"/>
  <c r="L188" i="4"/>
  <c r="L159" i="4"/>
  <c r="L143" i="4"/>
  <c r="L131" i="4"/>
  <c r="L115" i="4"/>
  <c r="L101" i="4"/>
  <c r="L84" i="4"/>
  <c r="L72" i="4"/>
  <c r="L66" i="4"/>
  <c r="L63" i="4"/>
  <c r="L38" i="4"/>
  <c r="L34" i="4"/>
  <c r="L30" i="4"/>
  <c r="L27" i="4"/>
  <c r="L22" i="4"/>
  <c r="L18" i="4"/>
  <c r="L6" i="4"/>
  <c r="L2" i="4"/>
  <c r="L855" i="2"/>
  <c r="L838" i="2"/>
  <c r="L827" i="2"/>
  <c r="L822" i="2"/>
  <c r="L802" i="2"/>
  <c r="L786" i="2"/>
  <c r="L776" i="2"/>
  <c r="L763" i="2"/>
  <c r="L758" i="2"/>
  <c r="L750" i="2"/>
  <c r="L742" i="2"/>
  <c r="L732" i="2"/>
  <c r="L722" i="2"/>
  <c r="L719" i="2"/>
  <c r="L713" i="2"/>
  <c r="L708" i="2"/>
  <c r="L705" i="2"/>
  <c r="L695" i="2"/>
  <c r="L683" i="2"/>
  <c r="L674" i="2"/>
  <c r="L669" i="2"/>
  <c r="L657" i="2"/>
  <c r="L644" i="2"/>
  <c r="L611" i="2"/>
  <c r="L594" i="2"/>
  <c r="L574" i="2"/>
  <c r="L566" i="2"/>
  <c r="L563" i="2"/>
  <c r="L541" i="2"/>
  <c r="L529" i="2"/>
  <c r="L523" i="2"/>
  <c r="L502" i="2"/>
  <c r="L495" i="2"/>
  <c r="L488" i="2"/>
  <c r="L485" i="2"/>
  <c r="L481" i="2"/>
  <c r="L471" i="2"/>
  <c r="L468" i="2"/>
  <c r="L463" i="2"/>
  <c r="L458" i="2"/>
  <c r="L443" i="2"/>
  <c r="L436" i="2"/>
  <c r="L422" i="2"/>
  <c r="L402" i="2"/>
  <c r="L390" i="2"/>
  <c r="L387" i="2"/>
  <c r="L377" i="2"/>
  <c r="L361" i="2"/>
  <c r="L343" i="2"/>
  <c r="L340" i="2"/>
  <c r="L328" i="2"/>
  <c r="L323" i="2"/>
  <c r="L320" i="2"/>
  <c r="L311" i="2"/>
  <c r="L304" i="2"/>
  <c r="L297" i="2"/>
  <c r="L286" i="2"/>
  <c r="L273" i="2"/>
  <c r="L265" i="2"/>
  <c r="L256" i="2"/>
  <c r="L246" i="2"/>
  <c r="L227" i="2"/>
  <c r="L220" i="2"/>
  <c r="L202" i="2"/>
  <c r="L188" i="2"/>
  <c r="L159" i="2"/>
  <c r="L143" i="2"/>
  <c r="L131" i="2"/>
  <c r="L115" i="2"/>
  <c r="L101" i="2"/>
  <c r="L84" i="2"/>
  <c r="L72" i="2"/>
  <c r="L66" i="2"/>
  <c r="L63" i="2"/>
  <c r="L38" i="2"/>
  <c r="L34" i="2"/>
  <c r="L30" i="2"/>
  <c r="L27" i="2"/>
  <c r="L22" i="2"/>
  <c r="L18" i="2"/>
  <c r="L6" i="2"/>
  <c r="L2" i="2"/>
</calcChain>
</file>

<file path=xl/sharedStrings.xml><?xml version="1.0" encoding="utf-8"?>
<sst xmlns="http://schemas.openxmlformats.org/spreadsheetml/2006/main" count="4044" uniqueCount="1311">
  <si>
    <t>Major Category</t>
  </si>
  <si>
    <t>Category</t>
  </si>
  <si>
    <t>No</t>
  </si>
  <si>
    <t>Question</t>
  </si>
  <si>
    <t>Answer</t>
  </si>
  <si>
    <t>Option</t>
  </si>
  <si>
    <t>Specific Question</t>
  </si>
  <si>
    <t>Specific Answer</t>
  </si>
  <si>
    <t>Specific Answer Option</t>
  </si>
  <si>
    <t>Note</t>
  </si>
  <si>
    <t>ToDo</t>
  </si>
  <si>
    <t>SCM List</t>
  </si>
  <si>
    <t>SM</t>
  </si>
  <si>
    <t>大カテゴリ</t>
  </si>
  <si>
    <t>Supply chain management</t>
  </si>
  <si>
    <t>SM-1</t>
  </si>
  <si>
    <t>Please provide the names of any external contractors or third-party services that your company uses for the business operations subject to this assessment.</t>
  </si>
  <si>
    <t>カテゴリ</t>
  </si>
  <si>
    <t>設問</t>
  </si>
  <si>
    <t>回答</t>
  </si>
  <si>
    <t>選択肢</t>
  </si>
  <si>
    <t>External contractors (Please state Company name)</t>
  </si>
  <si>
    <t>詳細設問</t>
  </si>
  <si>
    <t>詳細回答</t>
  </si>
  <si>
    <t>詳細選択肢</t>
  </si>
  <si>
    <t>備考欄</t>
  </si>
  <si>
    <t>入力指示</t>
  </si>
  <si>
    <t>SCMリスト</t>
  </si>
  <si>
    <t>サプライチェーン管理</t>
  </si>
  <si>
    <t>調査対象業務の遂行にあたり、回答事業者が外部委託先や外部サービスを利用する場合、その企業名・サービス名を回答してください。
※ 外部サービス … 調査対象業務を実施するうえで利用するクラウドサービス
※ 外部委託 … 調査対象業務におけるシステム開発や運用保守、データ加工、保管、カスタマーサポート、SES等の業務委託</t>
  </si>
  <si>
    <t>外部委託先 (企業名を記載してください)</t>
  </si>
  <si>
    <t>Third-party services (Please state Service name)</t>
  </si>
  <si>
    <t>Not applicable</t>
  </si>
  <si>
    <t>Undisclosed</t>
  </si>
  <si>
    <t>SM-2</t>
  </si>
  <si>
    <t>Please specify the type of business information entrusted and provide the name of each external contractor or third-party service to which the information is entrusted, among those that your company uses for the business operations subject to this assessment.
* business information … Information, including personal information that is provided or entrusted by business partners, as well as information created during the business processes under this assessment</t>
  </si>
  <si>
    <t>External contractors entrusted with business information</t>
  </si>
  <si>
    <t>Select all that apply</t>
  </si>
  <si>
    <t>Entrusting business information (excluding personal information)</t>
  </si>
  <si>
    <t>外部サービス (サービス名を記載してください)</t>
  </si>
  <si>
    <t>該当なし</t>
  </si>
  <si>
    <t>非公開</t>
  </si>
  <si>
    <t>調査対象業務の遂行にあたり回答事業者が利用する外部委託先や外部サービスのうち、業務情報を預託する先について、その企業名・サービス名を回答してください。
※ 外部サービス … 調査対象業務を実施するうえで利用するクラウドサービス
※ 外部委託 … 調査対象業務におけるシステム開発や運用保守、データ加工、保管、カスタマーサポート、SES等の業務委託
※ 業務情報 … 調査対象の業務において、個人情報を含む取引元から提供または預託された情報や当該業務において作成する情報</t>
  </si>
  <si>
    <t>業務情報を預託する外部委託先</t>
  </si>
  <si>
    <t>該当するものをすべて選択してください</t>
  </si>
  <si>
    <t>業務情報（個人情報除く）を預託する</t>
  </si>
  <si>
    <t>Entrusting My Number (Japan's Individual Number)</t>
  </si>
  <si>
    <t>Entrusting sensitive personal information (e.g., race, beliefs, social status, medical history)</t>
  </si>
  <si>
    <t>Entrusting personal data (personal information that constitutes part of a personal information database, etc.)</t>
  </si>
  <si>
    <t>特定個人情報（マイナンバー）を預託する</t>
  </si>
  <si>
    <t>Entrusting personal information not included in the above categories</t>
  </si>
  <si>
    <t>Third-party services entrusted with business information</t>
  </si>
  <si>
    <t>要配慮個人情報（人種、信条、社会的身分、病歴等の配慮を要する個人情報）を預託する</t>
  </si>
  <si>
    <t>Entrusting specific personal information (My Number – Japan's Individual Number)</t>
  </si>
  <si>
    <t>個人データ（個人情報データベース等を構成する個人情報）を預託する</t>
  </si>
  <si>
    <t>上記以外の個人情報を預託する</t>
  </si>
  <si>
    <t>業務情報を預託する外部サービス</t>
  </si>
  <si>
    <t>SM-3</t>
  </si>
  <si>
    <t>If a security incident or service disruption at an external contractor or third-party service that your company uses for the business operations subject to this assessment could impact those operations, please provide the name of the company or service.
* security incident … Security incidents and attacks including internal and external breaches, information leakages, policy violations, system failures, human errors, etc.</t>
  </si>
  <si>
    <t>Important external contractors with a significant impact on business operations or service levels (Please state Company name)</t>
  </si>
  <si>
    <t>調査対象業務の遂行にあたり回答事業者が利用する外部委託先や外部サービスのうち、セキュリティインシデントやサービス停止により業務に影響を与える先について、その企業名・サービス名を回答してください。
※ セキュリティインシデント … セキュリティに関する事故や攻撃（情報漏えいおよび内部不正、外部侵害、ポリシー違反、システム障害、作業ミス等を含む）
※ 外部サービス … 調査対象業務を実施するうえで利用するクラウドサービス
※ 外部委託 … 調査対象業務におけるシステム開発や運用保守、データ加工、保管、カスタマーサポート、SES等の業務委託</t>
  </si>
  <si>
    <t>業務やサービスレベルへの影響度が大きい重要な外部委託先 (企業名を記載してください)</t>
  </si>
  <si>
    <t>Important third-party services with a significant impact on business operations or service levels (Please state Service name)</t>
  </si>
  <si>
    <t>SM-4</t>
  </si>
  <si>
    <t>Please select all applicable options related to subcontracting in the business operations subject to this assessment, based on your company's third-party (vendor) risk management policies.
Note: Subcontracting refers to outsourcing activities carried out by external contractors or third-party services involved in the operations subject to this assessment. In other words, it is defined from the perspective of the assessed operations, where external parties further delegate tasks to other entities.</t>
  </si>
  <si>
    <t>業務やサービスレベルへの影響度が大きい重要な外部サービス (サービス名を記載してください)</t>
  </si>
  <si>
    <t>Subcontracting is prohibited</t>
  </si>
  <si>
    <t>調査対象業務における回答事業者の再委託に関する取り扱いについて、該当する選択肢をすべて選択してください。
[補足] 再委託とは、調査対象の業務からみた再委託を指します。すなわち、調査対象業務の外部委託先や外部サービスから行われる業務委託を指します</t>
  </si>
  <si>
    <t>再委託を禁止している</t>
  </si>
  <si>
    <t>While contractors are allowed to subcontract, further subcontracting beyond that (e.g., sub-subcontracting) is prohibited</t>
  </si>
  <si>
    <t>Contracts stipulate that notification must be provided when adding or changing subcontractors beyond the initial subcontractor</t>
  </si>
  <si>
    <t>再委託は可能としているが、再々委託以降は禁止している</t>
  </si>
  <si>
    <t>SM-5</t>
  </si>
  <si>
    <t>再委託先以降の追加・変更時に通知することを契約等で定めている</t>
  </si>
  <si>
    <t>Please select the applicable location where your company conducts the business operations subject to this assessment.</t>
  </si>
  <si>
    <t>Operations are conducted only at locations where clients are responsible for security (e.g., client offices)</t>
  </si>
  <si>
    <t>回答事業者が調査対象業務を行う場所として、該当するものを選択してください。</t>
  </si>
  <si>
    <t>取引元がセキュリティにおける責任を負う拠点（取引元のオフィス等）のみで業務を行う</t>
  </si>
  <si>
    <t>Operations are conducted only at locations where your company is responsible for security (e.g., your company's offices)
Note: Includes remote work and external contractor locations</t>
  </si>
  <si>
    <t>Operations are conducted at locations of both clients and your company</t>
  </si>
  <si>
    <t>回答事業者がセキュリティにおける責任を負う拠点（回答事業者のオフィス等）のみで業務を行う
[補足] リモートワークや外部委託先の拠点を含みます</t>
  </si>
  <si>
    <t>SM-6</t>
  </si>
  <si>
    <t>Please select the applicable devices (such as PCs and smartphones) that your company uses for the business operations subject to this assessment.</t>
  </si>
  <si>
    <t>取引元と回答事業者の双方の拠点を利用して業務を行う</t>
  </si>
  <si>
    <t>Operations are conducted only using devices for which clients are responsible for security (e.g., client devices)</t>
  </si>
  <si>
    <t>回答事業者が調査対象業務で利用する端末（PC、スマートフォン等）について、該当するものを選択してください。</t>
  </si>
  <si>
    <t>取引元がセキュリティにおける責任を負う端末（取引元の端末）のみで業務を行う</t>
  </si>
  <si>
    <t>回答事業者がセキュリティにおける責任を負う端末（回答事業者の端末）のみで業務を行う
[補足] 私用端末（BYOD）や外部委託先管理の端末を含みます</t>
  </si>
  <si>
    <t>Operations are conducted only using devices for which your company is responsible for security (e.g., your company's devices)
Note: Includes personal devices (BYOD) and devices managed by external contractors</t>
  </si>
  <si>
    <t>取引元と回答事業者の双方の端末を利用して業務を行う</t>
  </si>
  <si>
    <t>Operations are conducted using devices of both clients and your company</t>
  </si>
  <si>
    <t>端末を利用せず業務を行う (業務の遂行方法を記載してください)
[補足] PC・スマートフォン等の端末を一切利用しない場合に選択してください。また、備考欄には具体的な業務の遂行方法を記載してください（例：紙の帳票に手書きで記入し、原本を取引元へ郵送している等）。</t>
  </si>
  <si>
    <t>Operations are conducted without using any devices (Please state Method of conducting operations)
Note: Select this option if no devices such as PCs or smartphones are used at all. In the remarks field, please describe the specific method of conducting operations (e.g., filling out paper forms by hand and mailing the originals to the client).</t>
  </si>
  <si>
    <t>SM-7</t>
  </si>
  <si>
    <t>回答事業者が調査対象業務で利用するシステム環境（アプリケーション、サーバ、ネットワーク等）について、該当するものを選択してください。
[補足] 注意：システム開発や保守、運用案件において、調査対象業務の結果として納品される製品またはシステム自体は対象外です</t>
  </si>
  <si>
    <t>Please select the applicable system environment (applications, servers, networks, etc.) that your company uses for the business operations subject to this assessment.
Note: Note: In system development, maintenance, or operation projects, the products or systems themselves that are delivered as a result of the business operations subject to this assessment are excluded.</t>
  </si>
  <si>
    <t>取引元がセキュリティにおける責任を負うシステム環境（取引元のシステム）のみで業務を行う</t>
  </si>
  <si>
    <t>Operations are conducted only using system environments for which clients are responsible for security (e.g., client systems)</t>
  </si>
  <si>
    <t>Operations are conducted only using system environments for which your company is responsible for security (e.g., your company's systems)
Note: Includes environments of third-party services and external contractors contracted by your company</t>
  </si>
  <si>
    <t>回答事業者がセキュリティにおける責任を負うシステム環境（回答事業者のシステム）のみで業務を行う
[補足] 回答事業者が契約する外部サービスや外部委託先の環境を含みます</t>
  </si>
  <si>
    <t>Operations are conducted using system environments of both clients and your company</t>
  </si>
  <si>
    <t>取引元と回答事業者の双方のシステム環境を利用して業務を行う</t>
  </si>
  <si>
    <t>Operations are conducted without using any systems (Please state Method of conducting operations)
Note: Select this option if no systems such as servers or cloud services are used at all. In the remarks field, please describe the specific method of conducting operations (e.g., operations are completed solely within software installed on the endpoint).</t>
  </si>
  <si>
    <t>Assessment List</t>
  </si>
  <si>
    <t>CT</t>
  </si>
  <si>
    <t>システムを利用せず業務を行う (業務の遂行方法を記載してください)
[補足] サーバやクラウドサービス等のシステムを一切利用しない場合に選択してください。また、備考欄には具体的な業務の遂行方法を記載してください（例：端末にインストールしたソフトウェア内のみで業務が完結している等）。</t>
  </si>
  <si>
    <t>Third-party certification</t>
  </si>
  <si>
    <t>CT-1</t>
  </si>
  <si>
    <t>評価リスト</t>
  </si>
  <si>
    <t>Please select all applicable third-party certifications and/or assessments that your company has obtained related to information security or personal information protection.
* SOC2 … System and Organization Controls 2</t>
  </si>
  <si>
    <t>ISO/IEC 27001</t>
  </si>
  <si>
    <t>第三者認証</t>
  </si>
  <si>
    <t>Registration No.</t>
  </si>
  <si>
    <t>情報セキュリティまたは個人情報保護について、回答事業者が取得している第三者による認証や評価をすべて選択してください。
※ SOC2 … System and Organization Controls 2</t>
  </si>
  <si>
    <t>登録番号</t>
  </si>
  <si>
    <t>Effective period</t>
  </si>
  <si>
    <t>Scope</t>
  </si>
  <si>
    <t>ISO/IEC 27017</t>
  </si>
  <si>
    <t>有効期限</t>
  </si>
  <si>
    <t>JISQ 15001</t>
  </si>
  <si>
    <t>範囲</t>
  </si>
  <si>
    <t>Privacy Mark
Note: Enter the registration number as an 8-digit number without any branch numbers.</t>
  </si>
  <si>
    <t>SOC2 (Type1)</t>
  </si>
  <si>
    <t>Month/year obtained</t>
  </si>
  <si>
    <t>Assessment date</t>
  </si>
  <si>
    <t>Scope obtained</t>
  </si>
  <si>
    <t>プライバシーマーク
[補足] 登録番号は枝番を含めない8桁の半角数字で入力してください</t>
  </si>
  <si>
    <t>SOC2 (Type2)</t>
  </si>
  <si>
    <t>Applicable period</t>
  </si>
  <si>
    <t>SOC2(Type1)</t>
  </si>
  <si>
    <t>取得年月</t>
  </si>
  <si>
    <t>ISMAP</t>
  </si>
  <si>
    <t>評価日</t>
  </si>
  <si>
    <t>取得範囲</t>
  </si>
  <si>
    <t>ISMAP-LIU</t>
  </si>
  <si>
    <t>SOC2(Type2)</t>
  </si>
  <si>
    <t>対象期間</t>
  </si>
  <si>
    <t>Data center tiers</t>
  </si>
  <si>
    <t>Tiers (1-4)</t>
  </si>
  <si>
    <t>Other (Please state detail)</t>
  </si>
  <si>
    <t>Not obtained</t>
  </si>
  <si>
    <t>HS</t>
  </si>
  <si>
    <t>History</t>
  </si>
  <si>
    <t>HS-1</t>
  </si>
  <si>
    <t>Have there been any security incidents at your company in the past two years that required external announcement (e.g., via websites or help pages) or reporting to supervisory authorities, certification bodies, or other relevant organizations?
* security incident … Security incidents and attacks including internal and external breaches, information leakages, policy violations, system failures, human errors, etc.</t>
  </si>
  <si>
    <t>Yes (Please state detail)</t>
  </si>
  <si>
    <t>データセンターTier</t>
  </si>
  <si>
    <t>その他 (詳細を記載してください)</t>
  </si>
  <si>
    <t>未取得</t>
  </si>
  <si>
    <t>履歴</t>
  </si>
  <si>
    <t>回答事業者において、過去2年間にホームページ等で公表、または監督省庁や認証機関等へ報告するレベルのセキュリティインシデントがありましたか。
※ セキュリティインシデント … セキュリティに関する事故や攻撃（情報漏えいおよび内部不正、外部侵害、ポリシー違反、システム障害、作業ミス等を含む）</t>
  </si>
  <si>
    <t>はい (詳細を記載してください)</t>
  </si>
  <si>
    <t>LG</t>
  </si>
  <si>
    <t>Legal</t>
  </si>
  <si>
    <t>LG-1</t>
  </si>
  <si>
    <t>Please select all laws and regulations related to personal information protection that are applicable to your company's handling of personal data.</t>
  </si>
  <si>
    <t>いいえ</t>
  </si>
  <si>
    <t>Act on the Protection of Personal Information (APPI, Japan)</t>
  </si>
  <si>
    <t>法律</t>
  </si>
  <si>
    <t>個人情報保護に関して、回答事業者が対応しているものをすべて選択してください。</t>
  </si>
  <si>
    <t>個人情報保護法</t>
  </si>
  <si>
    <t>California State Law (CCPA/CPRA)</t>
  </si>
  <si>
    <t>EU General Data Protection Regulation (GDPR)</t>
  </si>
  <si>
    <t>カリフォルニア州法（CCPA/CPRA）</t>
  </si>
  <si>
    <t>EU一般データ保護規則（GDPR）</t>
  </si>
  <si>
    <t>未対応</t>
  </si>
  <si>
    <t>OR</t>
  </si>
  <si>
    <t>Organizational structure for information security</t>
  </si>
  <si>
    <t>OR-1</t>
  </si>
  <si>
    <t>Are an information security policy and supporting standards or guidelines in place at your company?
* employee … A member who works under the company's chain of command. This includes not only permanent and contract employees, but also temporary/agency staff and seconded employees.</t>
  </si>
  <si>
    <t>情報セキュリティ確保のための組織体制</t>
  </si>
  <si>
    <t>An information security policy has been established</t>
  </si>
  <si>
    <t>回答事業者は情報セキュリティについて企業としての基本方針や規程類を定めていますか。
※ 従業員 … 指揮命令系統にあるメンバー。正社員や契約社員のみならず、派遣社員や受入出向社員も含む。</t>
  </si>
  <si>
    <t>情報セキュリティに関する基本方針（情報セキュリティポリシー等）を策定している</t>
  </si>
  <si>
    <t>Supporting controls, standards, and guidelines for information security have been defined</t>
  </si>
  <si>
    <t>情報セキュリティに関する規程類（対策基準やガイドライン等）を策定している</t>
  </si>
  <si>
    <t>The information security policy and supporting documentation (e.g., controls, standards, and guidelines) are periodically reviewed and updated</t>
  </si>
  <si>
    <t>Frequency</t>
  </si>
  <si>
    <t>情報セキュリティに関する基本方針や規程類について、定期的な見直しを実施している</t>
  </si>
  <si>
    <t>At least once a month</t>
  </si>
  <si>
    <t>頻度</t>
  </si>
  <si>
    <t>月に1回以上</t>
  </si>
  <si>
    <t>At least once every six months</t>
  </si>
  <si>
    <t>半年に1回以上</t>
  </si>
  <si>
    <t>At least once a year</t>
  </si>
  <si>
    <t>1年に1回以上</t>
  </si>
  <si>
    <t>Less than once a year (e.g., once every few years)</t>
  </si>
  <si>
    <t>1年に1回より少ない（数年に1回など）</t>
  </si>
  <si>
    <t>Irregularly</t>
  </si>
  <si>
    <t>不定期</t>
  </si>
  <si>
    <t>The information security policy and supporting documentation are communicated to officers and employees when established or revised</t>
  </si>
  <si>
    <t>情報セキュリティに関する基本方針や規程類の策定時や見直し時に、役員および従業員へ周知している</t>
  </si>
  <si>
    <t>Officers and employees have ongoing access to the latest version of the information security policy and supporting documentation</t>
  </si>
  <si>
    <t>情報セキュリティに関する基本方針や規程類について、役員および従業員が定常的に最新版を参照できる状態としている</t>
  </si>
  <si>
    <t>未実施</t>
  </si>
  <si>
    <t>OR-2</t>
  </si>
  <si>
    <t>Please select all applicable items regarding the designation of a responsible role or organizational unit at your company for managing and promoting information security.</t>
  </si>
  <si>
    <t>An information security officer has been designated, with defined roles, responsibilities, authority, and reporting lines</t>
  </si>
  <si>
    <t>回答事業者において、情報セキュリティを管理・推進するための責任者や組織体制が定められていますか。該当する選択肢をすべて選択してください。
※ 外部サービス … 調査対象業務を実施するうえで利用するクラウドサービス
※ 外部委託 … 調査対象業務におけるシステム開発や運用保守、データ加工、保管、カスタマーサポート、SES等の業務委託
※ 情報セキュリティ管理の責任者 … 役員やCISO等
※ 有事 … セキュリティインシデント発生時等</t>
  </si>
  <si>
    <t>情報セキュリティ管理の責任者を定め、職務範囲や権限、責任、および連絡体制について定めている</t>
  </si>
  <si>
    <t>Departments, operations, and functions involved in information security management have been clearly defined, and reporting lines have been established</t>
  </si>
  <si>
    <t>There's an established framework for security risk management and implementation of countermeasures</t>
  </si>
  <si>
    <t>There's an established threat intelligence framework for conducting threat analysis and information gathering</t>
  </si>
  <si>
    <t>There's an established framework for monitoring cyberattacks (SOC, etc.; *includes utilization of external resources such as MSS)</t>
  </si>
  <si>
    <t>There's an established framework for responding to security incidents (CSIRT, etc.)</t>
  </si>
  <si>
    <t>Other</t>
  </si>
  <si>
    <t>The information security officer, the departments, operations, and functions involved, and the reporting lines are periodically reviewed</t>
  </si>
  <si>
    <t>情報セキュリティ管理に関する関係部署や業務、機能を明らかにし、連絡体制を定めている</t>
  </si>
  <si>
    <t>セキュリティリスク管理、対策推進を行う体制の整備</t>
  </si>
  <si>
    <t>脅威分析や情報収集を実施する脅威インテリジェンス体制の整備</t>
  </si>
  <si>
    <t>サイバー攻撃に対する監視体制の整備（SOC等 ※MSSなど外部のリソース活用を含む）</t>
  </si>
  <si>
    <t>セキュリティインシデントが発生した場合の対応体制の整備（CSIRT等）</t>
  </si>
  <si>
    <t>その他</t>
  </si>
  <si>
    <t>情報セキュリティ管理の責任者および関係部署や業務、機能および連絡体制について、定期的に見直しを実施している</t>
  </si>
  <si>
    <t>Roles, responsibilities, and reporting lines related to the information security framework are defined not only for normal operations but also for emergency situations</t>
  </si>
  <si>
    <t>Plans are formulated for developing and securing human resources in charge of information security</t>
  </si>
  <si>
    <t>Roles and responsibilities with external vendors are clearly defined</t>
  </si>
  <si>
    <t>OR-3</t>
  </si>
  <si>
    <t>Please select all applicable measures implemented at your company for security risk management.</t>
  </si>
  <si>
    <t>Security risk management process has been established</t>
  </si>
  <si>
    <t>Procedures for identifying and assessing security risks</t>
  </si>
  <si>
    <t>情報セキュリティ体制について、通常時だけでなく有事を想定した役割や責任および連絡体制を定めている</t>
  </si>
  <si>
    <t>セキュリティ人材の育成・確保のための計画を策定している</t>
  </si>
  <si>
    <t>自社の責任範囲と外部委託先や外部サービスとの責任範囲を明確にしている</t>
  </si>
  <si>
    <t>回答事業者において、セキュリティリスク管理として実施していることをすべて選択してください。</t>
  </si>
  <si>
    <t>セキュリティリスクの管理プロセスを策定している</t>
  </si>
  <si>
    <t>セキュリティリスクの特定と評価に関する手続</t>
  </si>
  <si>
    <t>Standard and exceptional procedures for addressing risks</t>
  </si>
  <si>
    <t>Others</t>
  </si>
  <si>
    <t>Plans are formulated for addressing security risks</t>
  </si>
  <si>
    <t>A body for management-level decision-making on security risk responses, with participation from executive management, has been established (e.g., an information security committee)</t>
  </si>
  <si>
    <t>Progress and results of security measures are reported to executive management</t>
  </si>
  <si>
    <t>Regular security risk assessments are conducted</t>
  </si>
  <si>
    <t>リスク対応における標準的な対応手続と例外的な対応手続</t>
  </si>
  <si>
    <t>セキュリティリスクへの対応計画を策定している</t>
  </si>
  <si>
    <t>セキュリティリスクへの対応について、経営層が参加して経営判断を行う体制（情報セキュリティ委員会等）を設置している</t>
  </si>
  <si>
    <t>経営層に対応進捗・結果などが報告されている</t>
  </si>
  <si>
    <t>定期的なセキュリティリスク評価を行っている</t>
  </si>
  <si>
    <t>OR-4</t>
  </si>
  <si>
    <t>Does an independent department at your company regularly assess whether security measures are properly implemented, operating as intended, and in compliance with all applicable legal and contractual requirements? Please select all applicable practices.</t>
  </si>
  <si>
    <t>Internal audit or assessment</t>
  </si>
  <si>
    <t>回答事業者はセキュリティ対策が正しく実装され意図したとおり運用されているか、関連法令や規制、契約上の要求事項を満たしているかを独立した評価部門により定期的に評価していますか。実施していることをすべて選択してください。</t>
  </si>
  <si>
    <t>内部監査もしくは内部評価</t>
  </si>
  <si>
    <t>Latest conducted date</t>
  </si>
  <si>
    <t>External audit or assessment</t>
  </si>
  <si>
    <t>IM</t>
  </si>
  <si>
    <t>Incident management</t>
  </si>
  <si>
    <t>IM-1</t>
  </si>
  <si>
    <t>最終実施年月</t>
  </si>
  <si>
    <t>Please select all applicable roles and communication structures established at your company for responding to security incidents or system failures.
* security incident … Security incidents and attacks including internal and external breaches, information leakages, policy violations, system failures, human errors, etc.</t>
  </si>
  <si>
    <t>外部監査もしくは外部評価</t>
  </si>
  <si>
    <t>Roles and responsibilities for responding to security incidents and system failures are documented</t>
  </si>
  <si>
    <t>インシデント管理</t>
  </si>
  <si>
    <t>Contact points, communication structure, and escalation flow for security incidents or system failures are documented</t>
  </si>
  <si>
    <t>セキュリティインシデントやシステム障害へ対応するための役割や連絡体制について、回答事業者が定めているものを選択してください。
※ セキュリティインシデント … セキュリティに関する事故や攻撃（情報漏えいおよび内部不正、外部侵害、ポリシー違反、システム障害、作業ミス等を含む）</t>
  </si>
  <si>
    <t>Internal communication structure and escalation flow</t>
  </si>
  <si>
    <t>セキュリティインシデントやシステム障害が発生した場合の役割および責任を文書化している</t>
  </si>
  <si>
    <t>Communication structure and escalation flow with clients</t>
  </si>
  <si>
    <t>Documented contents are reviewed regularly</t>
  </si>
  <si>
    <t>セキュリティインシデントやシステム障害が発生した場合の連絡先や連絡体制、エスカレーションフローを文書化している</t>
  </si>
  <si>
    <t>IM-2</t>
  </si>
  <si>
    <t>自社内の連絡体制、エスカレーションフロー</t>
  </si>
  <si>
    <t>Please select all applicable proactive measures implemented at your company for responding to security incidents or system failures.
* employee … A member who works under the company's chain of command. This includes not only permanent and contract employees, but also temporary/agency staff and seconded employees.
* information asset … Applications, OS, middleware, hardware, networks, data, external services, and other components related to the systems used in the business processes under this assessment
* security incident … Security incidents and attacks including internal and external breaches, information leakages, policy violations, system failures, human errors, etc.</t>
  </si>
  <si>
    <t>Threat information (e.g., incident cases) is collected based on defined sources and frequency, and assessed for its potential impact on the business and information assets</t>
  </si>
  <si>
    <t>取引元への連絡体制、エスカレーションフロー</t>
  </si>
  <si>
    <t>文書化した内容を定期的に見直している</t>
  </si>
  <si>
    <t>Collected threat information can be shared with clients upon request</t>
  </si>
  <si>
    <t>セキュリティインシデントやシステム障害に備えて、回答事業者が平時から対応していることをすべて選択してください。
※ セキュリティインシデント … セキュリティに関する事故や攻撃（情報漏えいおよび内部不正、外部侵害、ポリシー違反、システム障害、作業ミス等を含む）
※ 従業員 … 指揮命令系統にあるメンバー。正社員や契約社員のみならず、派遣社員や受入出向社員も含む。
※ 情報資産 … 調査対象の業務において利用するシステムに関連するアプリケーションやOS、ミドルウェア、ハードウェア、ネットワーク、データ、外部サービス等</t>
  </si>
  <si>
    <t>The incident response manual for handling security incidents and system failures is established</t>
  </si>
  <si>
    <t>Select all applicable items that are specified in the manual</t>
  </si>
  <si>
    <t>脅威情報（インシデント事例等）を収集する情報源や頻度等を定め、収集した情報が自社の事業・情報資産に与える影響を評価している</t>
  </si>
  <si>
    <t>Analysis of business impact, response priority, and root cause of the incident</t>
  </si>
  <si>
    <t>Preservation of evidence and logs</t>
  </si>
  <si>
    <t>Incident response records (documentation of incidents, actions taken during the responses, and a list of collected logs during investigation, etc.)</t>
  </si>
  <si>
    <t>Containment and eradication of cyberattacks</t>
  </si>
  <si>
    <t>Prompt change or revocation of authentication credentials (e.g., passwords, API keys, private keys) when a leak is identified or suspected</t>
  </si>
  <si>
    <t>Recovery to a normal state and confirmation of proper system operation post-restoration</t>
  </si>
  <si>
    <t>Coordination with external contractors for the creation and review of the incident response plan</t>
  </si>
  <si>
    <t>Preparation of a standardized incident reporting format</t>
  </si>
  <si>
    <t>The incident response manual for handling security incidents and system failures is communicated to officers and employees</t>
  </si>
  <si>
    <t>（取引元からの要請があった場合）収集した脅威情報について、取引元へ提供可能である</t>
  </si>
  <si>
    <t>The incident response manual for handling security incidents and system failures is reviewed regularly</t>
  </si>
  <si>
    <t>セキュリティインシデントやシステム障害へ対応するためのインシデント対応マニュアルを策定している</t>
  </si>
  <si>
    <t>マニュアルに定められている事項として、該当するものをすべて選択してください</t>
  </si>
  <si>
    <t>インシデントによる業務影響・対応優先度・原因に関する分析</t>
  </si>
  <si>
    <t>Insights gained from incident response and training are shared internally and integrated into the incident response documentation and protocols</t>
  </si>
  <si>
    <t>証拠・ログの保全</t>
  </si>
  <si>
    <t>インシデント対応の記録（インシデントの内容、その対応において取られた行動内容や調査における収集ログの一覧等）</t>
  </si>
  <si>
    <t>EM</t>
  </si>
  <si>
    <t>Employee security measures</t>
  </si>
  <si>
    <t>EM-1</t>
  </si>
  <si>
    <t>サイバー攻撃に対する封じ込め・根絶</t>
  </si>
  <si>
    <t>Please select all applicable security measures implemented at your company for officers and employees.
* employee … A member who works under the company's chain of command. This includes not only permanent and contract employees, but also temporary/agency staff and seconded employees.
* security incident … Security incidents and attacks including internal and external breaches, information leakages, policy violations, system failures, human errors, etc.</t>
  </si>
  <si>
    <t>Training is conducted upon onboarding and periodically to raise awareness about information security and the handling of sensitive information</t>
  </si>
  <si>
    <t>認証情報（パスワード、APIキー、秘密鍵等）の漏洩が判明又は疑われる場合の速やかな変更・無効化</t>
  </si>
  <si>
    <t>正常状態への復旧・復旧後の正常稼働確認</t>
  </si>
  <si>
    <t>インシデント対応計画の作成や見直しにおける外部委託先との連携</t>
  </si>
  <si>
    <t>インシデント報告の様式（報告フォーマット）の整備</t>
  </si>
  <si>
    <t>セキュリティインシデントやシステム障害へ対応するためのインシデント対応マニュアルを、役員および従業員へ周知している</t>
  </si>
  <si>
    <t>セキュリティインシデントやシステム障害へ対応するためのインシデント対応マニュアルを定期的に見直している</t>
  </si>
  <si>
    <t>インシデント対応や訓練から学んだ教訓を社内に共有し、インシデント対応マニュアルや手順に反映している</t>
  </si>
  <si>
    <t>従業員に対するセキュリティ対策</t>
  </si>
  <si>
    <t>回答事業者の役員や従業員に対するセキュリティ教育として実施していることをすべて選択してください。
※ セキュリティインシデント … セキュリティに関する事故や攻撃（情報漏えいおよび内部不正、外部侵害、ポリシー違反、システム障害、作業ミス等を含む）
※ 従業員 … 指揮命令系統にあるメンバー。正社員や契約社員のみならず、派遣社員や受入出向社員も含む。</t>
  </si>
  <si>
    <t>情報セキュリティおよび重要情報の取扱いに関する意識向上のため、新規受入れ時や定期的に教育を実施している</t>
  </si>
  <si>
    <t>&lt;Training content covered&gt; Select all that apply</t>
  </si>
  <si>
    <t>Prevention of malware infection via email</t>
  </si>
  <si>
    <t>Prevention of malware infection via web browsing</t>
  </si>
  <si>
    <t>Definition and handling of confidentiality classifications</t>
  </si>
  <si>
    <t>&lt;Training management practices&gt; Select all that apply</t>
  </si>
  <si>
    <t>Records of training implementation (content, method, timing, attendance status, etc.) are documented and retained</t>
  </si>
  <si>
    <t>Training content is reviewed regularly</t>
  </si>
  <si>
    <t>Frequency (At least once a month / At least once every six months / At least once a year / Less than once a year (e.g., once every few years) / Irregularly / Undisclosed)</t>
  </si>
  <si>
    <t>None of the above applies</t>
  </si>
  <si>
    <t>Training on business-specific security risks and rules is provided to personnel engaged in the business operations subject to this assessment</t>
  </si>
  <si>
    <t>Drills or training exercises simulating security incidents are conducted</t>
  </si>
  <si>
    <t>＜教育内容として実施しているもの＞ 該当するものをすべて選択してください</t>
  </si>
  <si>
    <t>電子メールによるマルウェア感染の予防</t>
  </si>
  <si>
    <t>Web閲覧によるマルウェア感染の予防</t>
  </si>
  <si>
    <t>機密区分の定義と取扱い</t>
  </si>
  <si>
    <t>Description</t>
  </si>
  <si>
    <t>＜教育の管理として実施しているもの＞ 該当するものをすべて選択してください</t>
  </si>
  <si>
    <t>実施した教育の実施状況（実施内容、実施方法、実施時期、受講状況等）を記録し、保管している</t>
  </si>
  <si>
    <t>&lt;Drill and exercise management practices&gt; Select all that apply</t>
  </si>
  <si>
    <t>Records of drills and exercises (content, method, timing, attendance status, etc.) are documented and retained</t>
  </si>
  <si>
    <t>教育の実施内容について、定期的に見直している</t>
  </si>
  <si>
    <t>頻度 (月に1回以上 / 半年に1回以上 / 1年に1回以上 / 1年に1回より少ない（数年に1回など） / 不定期 / 非公開)</t>
  </si>
  <si>
    <t>The content of drills and exercises is reviewed regularly</t>
  </si>
  <si>
    <t>いずれも実施していない</t>
  </si>
  <si>
    <t>調査対象業務に従事する要員に対して、業務特有のセキュリティリスクおよびルールに関する教育を実施している</t>
  </si>
  <si>
    <t>セキュリティインシデントを想定した演習や訓練を実施している</t>
  </si>
  <si>
    <t>EM-2</t>
  </si>
  <si>
    <t>Are officers and employees at your company subject to confidentiality agreements and internal disciplinary rules related to information leakage? Please select all applicable options.
* employee … A member who works under the company's chain of command. This includes not only permanent and contract employees, but also temporary/agency staff and seconded employees.
* storage media … USB memory, external HDD, optical disks, etc.</t>
  </si>
  <si>
    <t>Disciplinary measures for information leaks have been established</t>
  </si>
  <si>
    <t>内容</t>
  </si>
  <si>
    <t>＜訓練の管理として実施しているもの＞ 該当するものをすべて選択してください</t>
  </si>
  <si>
    <t>実施した演習や訓練の実施状況（実施内容、実施方法、実施時期、受講状況等）を記録し、保管している</t>
  </si>
  <si>
    <t>演習や訓練の実施内容について、定期的に見直している</t>
  </si>
  <si>
    <t>Rules on confidentiality obligations have been established and are explained to officers and employees upon appointment, hiring, or onboarding</t>
  </si>
  <si>
    <t>Officers and employees are required to sign NDAs or confidentiality pledges regarding information obtained in the course of their duties</t>
  </si>
  <si>
    <t>回答事業者の役員および従業員からの情報漏えいについて、罰則規定や守秘義務契約が整備されていますか。該当する選択肢をすべて選択してください。
※ 記憶媒体 … USBメモリや外付けHDD、光学ディスク等
※ 従業員 … 指揮命令系統にあるメンバー。正社員や契約社員のみならず、派遣社員や受入出向社員も含む。</t>
  </si>
  <si>
    <t>Departing officers and employees are required to sign a confidentiality pledge covering post-employment obligations</t>
  </si>
  <si>
    <t>情報漏えいに関する罰則規定を設けている</t>
  </si>
  <si>
    <t>Departing officers and employees are required to return loaned assets (e.g., PCs, mobile devices, and external storage media) within a designated period</t>
  </si>
  <si>
    <t>The return status of loaned assets from departing officers and employees is checked regularly</t>
  </si>
  <si>
    <t>守秘義務に関するルールを定め、就任時、入社時又は受入れ時に役員および従業員へ説明している</t>
  </si>
  <si>
    <t>AS</t>
  </si>
  <si>
    <t>Information asset management</t>
  </si>
  <si>
    <t>役員、従業員に対して、業務上知りえた情報に対する守秘義務契約や誓約書を求めている</t>
  </si>
  <si>
    <t>AS-1</t>
  </si>
  <si>
    <t>Please select all applicable measures implemented at your company for information asset management.
* employee … A member who works under the company's chain of command. This includes not only permanent and contract employees, but also temporary/agency staff and seconded employees.
* information asset … Applications, OS, middleware, hardware, networks, data, external services, and other components related to the systems used in the business processes under this assessment</t>
  </si>
  <si>
    <t>退職する役員、従業員に対して、退職後の守秘義務に関する誓約書を求めている</t>
  </si>
  <si>
    <t>Definitions of information assets—including devices, systems, third-party services, customer information, and confidential data—have been established</t>
  </si>
  <si>
    <t>退職する役員、従業員に対して、決められた期間内での貸与資産（PC、モバイルデバイス、外部記憶媒体等）の返却を求めている</t>
  </si>
  <si>
    <t>退職する役員、従業員に対する貸与資産の返却状況について、定期的に確認を実施している</t>
  </si>
  <si>
    <t>Management processes and criteria have been established for determining the importance of information assets (e.g., classification and labeling of confidentiality levels, and handling and storage according to each classification)</t>
  </si>
  <si>
    <t>The management processes and criteria for determining the importance of information assets are reviewed regularly</t>
  </si>
  <si>
    <t>情報資産管理</t>
  </si>
  <si>
    <t>情報資産管理について、回答事業者が実施していることをすべて選択してください。
※ 外部サービス … 調査対象業務を実施するうえで利用するクラウドサービス
※ 従業員 … 指揮命令系統にあるメンバー。正社員や契約社員のみならず、派遣社員や受入出向社員も含む。
※ 情報資産 … 調査対象の業務において利用するシステムに関連するアプリケーションやOS、ミドルウェア、ハードウェア、ネットワーク、データ、外部サービス等</t>
  </si>
  <si>
    <t>情報資産（端末、システム、外部サービス、顧客情報、機密情報等）の定義を定めている</t>
  </si>
  <si>
    <t>The management processes and criteria for determining the importance of information assets are communicated to officers and employees</t>
  </si>
  <si>
    <t>An asset inventory (e.g., asset ledger) is maintained to track managed information assets (e.g., the owner, storage location, and retention period for each type of confidential information)</t>
  </si>
  <si>
    <t>The asset inventory (e.g., asset ledger) for information assets is regularly updated</t>
  </si>
  <si>
    <t>情報資産の管理プロセスおよび重要度の判定基準等（機密区分の判定・表示や区分に応じた取扱い・保管等）を定めている</t>
  </si>
  <si>
    <t>情報資産の管理プロセスおよび重要度の判定基準について、定期的に見直しを実施している</t>
  </si>
  <si>
    <t>AS-2</t>
  </si>
  <si>
    <t>Are portable media used by your company in operations?
* portable media … Portable devices (e.g., PCs, smartphones), cameras (including devices with camera functions), external storage media (e.g., USB drives, external HDDs, optical discs), and highly confidential documents (e.g., blueprints), including personal devices used under BYOD.</t>
  </si>
  <si>
    <t>Yes</t>
  </si>
  <si>
    <t>Devices (e.g., PCs, smartphones)</t>
  </si>
  <si>
    <t>情報資産の管理プロセスおよび重要度の判定基準について、役員および従業員へ周知している</t>
  </si>
  <si>
    <t>情報資産について、資産台帳等を作成し、管理対象（機密情報ごとの管理者・保管場所・保管期限等）を把握している</t>
  </si>
  <si>
    <t>情報資産について、資産台帳等を定期的に更新している</t>
  </si>
  <si>
    <t>Cameras (including devices with camera functions)</t>
  </si>
  <si>
    <t>External storage media (e.g., USB drives, external HDDs, optical discs)</t>
  </si>
  <si>
    <t>Highly confidential documents</t>
  </si>
  <si>
    <t>回答事業者は可搬媒体を利用していますか。
※ 可搬媒体 … 持ち運び可能な端末（PC、スマートフォン等）、カメラ、外部記憶媒体（USBメモリ・外付けHDD・光学ディスク等）、機密性の高い資料（図面など）等（私用端末（BYOD）を含む）</t>
  </si>
  <si>
    <t>はい</t>
  </si>
  <si>
    <t>AS-3</t>
  </si>
  <si>
    <t>利用しているものをすべて選択してください</t>
  </si>
  <si>
    <t>端末（PC、スマートフォン等）</t>
  </si>
  <si>
    <t>Please select all applicable measures implemented at your company for handling portable media.
* employee … A member who works under the company's chain of command. This includes not only permanent and contract employees, but also temporary/agency staff and seconded employees.
* portable media … Portable devices (e.g., PCs, smartphones), cameras (including devices with camera functions), external storage media (e.g., USB drives, external HDDs, optical discs), and highly confidential documents (e.g., blueprints), including personal devices used under BYOD.
* storage media … USB memory, external HDD, optical disks, etc.</t>
  </si>
  <si>
    <t>Rules are in place for the use and management of portable media, and these rules are communicated to officers and employees</t>
  </si>
  <si>
    <t>Rules on bringing media into the premises</t>
  </si>
  <si>
    <t>カメラ（撮影機能を含む）</t>
  </si>
  <si>
    <t>外部記憶媒体（USBメモリ・外付けHDD・光学ディスク等）</t>
  </si>
  <si>
    <t>機密性の高い資料</t>
  </si>
  <si>
    <t>回答事業者が利用する可搬媒体の取り扱いについて、実施している対策をすべて選択してください。
※ 可搬媒体 … 持ち運び可能な端末（PC、スマートフォン等）、カメラ、外部記憶媒体（USBメモリ・外付けHDD・光学ディスク等）、機密性の高い資料（図面など）等（私用端末（BYOD）を含む）
※ 記憶媒体 … USBメモリや外付けHDD、光学ディスク等</t>
  </si>
  <si>
    <t>可搬媒体の取り扱いに関するルールを定め、周知している</t>
  </si>
  <si>
    <t>Rules on taking media outside the premises</t>
  </si>
  <si>
    <t>社内への持込みに関するルール</t>
  </si>
  <si>
    <t>Rules on encrypting confidential information stored on portable media such as laptops</t>
  </si>
  <si>
    <t>Rules are regularly reviewed on the use and management of portable media</t>
  </si>
  <si>
    <t>Compliance with the rules on handling portable media is checked regularly</t>
  </si>
  <si>
    <t>Removal of portable media from premises is either prohibited or requires prior approval</t>
  </si>
  <si>
    <t>社外への持出しに関するルール</t>
  </si>
  <si>
    <t>Technical and/or physical controls are in place to prevent information leakage for external storage media</t>
  </si>
  <si>
    <t>Restrictions on the connection of external storage media and on reading from or writing to such media on endpoints and servers</t>
  </si>
  <si>
    <t>持ち出し可能なパソコン等の可搬媒体に保存する機密情報の暗号化ルール</t>
  </si>
  <si>
    <t>Disabling autorun and autoplay for external storage media on endpoints and servers</t>
  </si>
  <si>
    <t>Encryption of stored files and external storage media</t>
  </si>
  <si>
    <t>可搬媒体の取り扱いに関するルールを定期的に見直している</t>
  </si>
  <si>
    <t>可搬媒体の取り扱いルールの遵守状況について、定期的に確認を実施している</t>
  </si>
  <si>
    <t>Locking the storage location of external storage media</t>
  </si>
  <si>
    <t>AS-4</t>
  </si>
  <si>
    <t>Please select all applicable measures implemented at your company regarding Clear Desk and Clear Screen policies.</t>
  </si>
  <si>
    <t>Rules are established regarding Clear Desk and Clear Screen policies</t>
  </si>
  <si>
    <t>可搬媒体の持ち出し禁止もしくは持ち出し時の事前申請を行っている</t>
  </si>
  <si>
    <t>外部記憶媒体について、技術的または物理的な情報漏えい等のセキュリティ対策を実施している</t>
  </si>
  <si>
    <t>端末やサーバにおける外部記憶媒体の接続やデータの読み書きの制限</t>
  </si>
  <si>
    <t>端末やサーバにおける外部記憶媒体の自動実行および自動再生の無効化</t>
  </si>
  <si>
    <t>格納するファイルまたは外部記憶媒体自体の暗号化</t>
  </si>
  <si>
    <t>外部記憶媒体の保管場所の施錠</t>
  </si>
  <si>
    <t>クリアデスク・クリアスクリーンについて、回答事業者が実施している対策をすべて選択してください。</t>
  </si>
  <si>
    <t>Rules are reviewed regularly regarding Clear Desk and Clear Screen policies</t>
  </si>
  <si>
    <t>クリアデスク・クリアスクリーンに関するルールを定めている</t>
  </si>
  <si>
    <t>A Clear Desk Policy is implemented</t>
  </si>
  <si>
    <t>Storage of work-related documents and materials in a storage cabinet or equivalent when not in use</t>
  </si>
  <si>
    <t>Storage of highly confidential work-related documents in a lockable cabinet or safe</t>
  </si>
  <si>
    <t>A Clear Screen Policy is implemented</t>
  </si>
  <si>
    <t>Immediate screen lock or logoff may be initiated by the user when leaving the workstation</t>
  </si>
  <si>
    <t>Screen lock or logoff triggered after a period of inactivity</t>
  </si>
  <si>
    <t>AS-5</t>
  </si>
  <si>
    <t>Please select the items that apply regarding the disposal of information assets at your company.
* information asset … Applications, OS, middleware, hardware, networks, data, external services, and other components related to the systems used in the business processes under this assessment
Note: Please answer whether there are rules in place regarding the disposal of data and media, as well as the handling of data after contract termination.</t>
  </si>
  <si>
    <t>Rules are in place for the proper disposal of information assets and contract ending, including devices, systems, third-party services, and sensitive data such as customer or confidential information</t>
  </si>
  <si>
    <t>クリアデスク・クリアスクリーンに関するルールを定期的に見直している</t>
  </si>
  <si>
    <t>クリアデスクを実施している</t>
  </si>
  <si>
    <t>業務に関わる資料等について、利用時以外の書庫等への保管</t>
  </si>
  <si>
    <t>業務に関わる機密性の高い資料等について、施錠可能な書庫・金庫等への保管</t>
  </si>
  <si>
    <t>クリアスクリーンを実施している</t>
  </si>
  <si>
    <t>離席時の端末のスクリーンロックまたはログオフ</t>
  </si>
  <si>
    <t>端末の無操作時間が続いた場合の、端末の自動的なスクリーンロックまたはログオフ</t>
  </si>
  <si>
    <t>情報資産の廃棄について、回答事業者が実施している対策をすべて選択してください。
※ 外部サービス … 調査対象業務を実施するうえで利用するクラウドサービス
※ 情報資産 … 調査対象の業務において利用するシステムに関連するアプリケーションやOS、ミドルウェア、ハードウェア、ネットワーク、データ、外部サービス等
[補足] データや媒体の廃棄、契約終了後のデータの取り扱いに関するルールがあるかご回答ください</t>
  </si>
  <si>
    <t>The rules on the disposal of information assets and contract ending are regularly reviewed</t>
  </si>
  <si>
    <t>情報資産（端末、システム、外部サービス、顧客情報、機密情報等）の廃棄・契約終了に関するルールを定めている</t>
  </si>
  <si>
    <t>Highly important information assets are disposed of using secure methods</t>
  </si>
  <si>
    <t>Removal (e.g., cryptographic erasure or degaussing)</t>
  </si>
  <si>
    <t>Destruction (in-house physical crushing, melting, or shredding)</t>
  </si>
  <si>
    <t>Disposal (with a disposal certificate or manifest from a waste disposal contractor)</t>
  </si>
  <si>
    <t>Records of the disposal and erasure of information assets are retained</t>
  </si>
  <si>
    <t>OA</t>
  </si>
  <si>
    <t>Security of endpoint devices</t>
  </si>
  <si>
    <t>OA-1</t>
  </si>
  <si>
    <t>Please select all applicable measures implemented on your company's endpoints for malware protection.</t>
  </si>
  <si>
    <t>Malware protection is implemented on endpoints</t>
  </si>
  <si>
    <t>Implementing known malware countermeasures by installing antivirus software, performing real-time and regular virus scans, and keeping virus definition files up to date</t>
  </si>
  <si>
    <t>情報資産の廃棄・契約終了に関するルールを定期的に見直している</t>
  </si>
  <si>
    <t>重要度の高い情報資産については安全な方法で廃棄している</t>
  </si>
  <si>
    <t>除去（暗号化消去や消磁）</t>
  </si>
  <si>
    <t>破壊（自社での物理的な破砕、溶解、シュレッディング）</t>
  </si>
  <si>
    <t>廃棄（廃棄業者の廃棄証明書（マニフェスト）があること）</t>
  </si>
  <si>
    <t>情報資産の廃棄・抹消処理を行った記録を保管している</t>
  </si>
  <si>
    <t>OA端末のセキュリティ</t>
  </si>
  <si>
    <t>回答事業者の端末に対して、実施しているマルウェア対策をすべて選択してください。</t>
  </si>
  <si>
    <t>端末においてマルウェア対策を実施している</t>
  </si>
  <si>
    <t>既知のマルウェア対策として、アンチウィルスソフトを導入し、リアルタイムスキャン、定期的なウィルススキャンやパターンファイルの最新化を行なっている</t>
  </si>
  <si>
    <t>Implementing countermeasures against unknown malware by deploying EDR solutions or behavior-based detection tools</t>
  </si>
  <si>
    <t>Measures are in place to prevent malware infection via email</t>
  </si>
  <si>
    <t>Email filtering functions (e.g., detection, quarantine, and blocking of links to malicious websites)</t>
  </si>
  <si>
    <t>File attachment scanning functionality</t>
  </si>
  <si>
    <t>OA-2</t>
  </si>
  <si>
    <t>Please select all applicable measures implemented for the configuration, control, and monitoring of operating systems and software on your company's endpoints.</t>
  </si>
  <si>
    <t>Approved software and secure baseline configuration and setting rules are defined and applied to operating systems and software on endpoints (e.g., enabling the software firewall)</t>
  </si>
  <si>
    <t>未知のマルウェア対策として、EDR製品や振る舞い検知を行う製品を導入している</t>
  </si>
  <si>
    <t>メール経由でのマルウェア感染への対策を実施している</t>
  </si>
  <si>
    <t>メールフィルタリング機能（不正サイトへのリンクの検出、隔離、ブロック等）</t>
  </si>
  <si>
    <t>添付ファイルに対するスキャン機能</t>
  </si>
  <si>
    <t>回答事業者の端末におけるOS・ソフトウェアの構成、制御・モニタリングについて、実施している対策をすべて選択してください。</t>
  </si>
  <si>
    <t>端末のOSおよびソフトウェアについて、利用許可ソフトウェアや安全な標準構成・設定ルールを定め、構成・設定している（ソフトウェアファイアウォールの有効化等）</t>
  </si>
  <si>
    <t>Technical controls are implemented on operating systems and software installed on endpoints</t>
  </si>
  <si>
    <t>Control on software installation</t>
  </si>
  <si>
    <t>Control on security setting changes</t>
  </si>
  <si>
    <t>Software installed on endpoints is monitored</t>
  </si>
  <si>
    <t>端末のOSおよび導入ソフトウェアの技術的な制御を実施している</t>
  </si>
  <si>
    <t>ソフトウェアのインストール制御</t>
  </si>
  <si>
    <t>セキュリティ関連設定の変更制御</t>
  </si>
  <si>
    <t>OA-3</t>
  </si>
  <si>
    <t>Please select all applicable measures implemented for vulnerability management on your company's endpoints.</t>
  </si>
  <si>
    <t>Rules have been established for managing endpoint vulnerabilities and applying security patches</t>
  </si>
  <si>
    <t>端末のソフトウェアのモニタリングを実施している</t>
  </si>
  <si>
    <t>The status of security patch application on endpoints is regularly monitored</t>
  </si>
  <si>
    <t>回答事業者の端末における脆弱性管理について、実施している対策をすべて選択してください。</t>
  </si>
  <si>
    <t>端末の脆弱性管理およびセキュリティパッチ適用に関するルールを定めている</t>
  </si>
  <si>
    <t>Security patches are automatically applied to endpoints (Please state timing)</t>
  </si>
  <si>
    <t>OA-4</t>
  </si>
  <si>
    <t>Please select all applicable measures implemented for your company's endpoint loss and theft.</t>
  </si>
  <si>
    <t>Measures are in place to address the loss or theft of endpoints</t>
  </si>
  <si>
    <t>Encryption of storage devices on endpoints (e.g., HDDs, SSDs)</t>
  </si>
  <si>
    <t>端末におけるセキュリティパッチ適用の状況を定期的に把握している</t>
  </si>
  <si>
    <t>端末に対するセキュリティパッチは自動的に適用されている (適用タイミングを記載してください)</t>
  </si>
  <si>
    <t>Remote locking</t>
  </si>
  <si>
    <t>Remote wiping</t>
  </si>
  <si>
    <t>回答事業者の端末における紛失・盗難時の対策について、該当する選択肢をすべて選択してください。</t>
  </si>
  <si>
    <t>Endpoints use a stateless, non-persistent thin client setup designed to prevent local data storage (Please state detail)</t>
  </si>
  <si>
    <t>端末の紛失・盗難対策を実施している</t>
  </si>
  <si>
    <t>端末の記憶装置（HDDやSSD等）の暗号化</t>
  </si>
  <si>
    <t>OA-5</t>
  </si>
  <si>
    <t>Please select all applicable measures implemented for login authentication on your company's endpoints.</t>
  </si>
  <si>
    <t>A password or PIN is required for login authentication on endpoints</t>
  </si>
  <si>
    <t>Minimum number of characters</t>
  </si>
  <si>
    <t>&lt;Additional authentication factors used in combination&gt; Select all that apply</t>
  </si>
  <si>
    <t>Biometric authentication (e.g., fingerprint, facial recognition) is used in combination</t>
  </si>
  <si>
    <t>A physical device such as a security key or smart card is used in combination</t>
  </si>
  <si>
    <t>No additional authentication factors are used</t>
  </si>
  <si>
    <t>Account lockout controls (e.g., limits on login attempts, lockout after a specified number of failures) are configured for login authentication on endpoints</t>
  </si>
  <si>
    <t>OA-6</t>
  </si>
  <si>
    <t>Please select all applicable measures implemented for controlling access to the internal LAN (wired and wireless) at your company's offices or other premises.</t>
  </si>
  <si>
    <t>Access to the internal LAN (wired or wireless) is restricted to authorized devices</t>
  </si>
  <si>
    <t>リモートロック</t>
  </si>
  <si>
    <t>MAC address filtering</t>
  </si>
  <si>
    <t>リモートワイプ</t>
  </si>
  <si>
    <t>端末にデータが保存されない方式（シンクライアントPC、データレスPC等）としている (詳細を記載してください)</t>
  </si>
  <si>
    <t>回答事業者の端末へのログイン認証について、回答事業者が実施している対策をすべて選択してください。</t>
  </si>
  <si>
    <t>端末のログイン認証に、パスワード又はPINを設定している</t>
  </si>
  <si>
    <t>最小の文字数</t>
  </si>
  <si>
    <t>Password authentication</t>
  </si>
  <si>
    <t>Certificate authentication</t>
  </si>
  <si>
    <t>Wireless LAN is encrypted using secure encryption protocols
Note: Examples of insecure encryption protocols are WPA and WEP.</t>
  </si>
  <si>
    <t>＜併用している認証手段＞ 該当するものをすべて選択してください</t>
  </si>
  <si>
    <t>生体認証（指紋、顔認証等）を併用している</t>
  </si>
  <si>
    <t>No internal LAN is in scope (Please state detail)
Note: Select this option if your company has no internal LAN subject to this question, such as when operating fully remotely.</t>
  </si>
  <si>
    <t>セキュリティキーやスマートカード等の物理デバイスを併用している</t>
  </si>
  <si>
    <t>追加の認証手段は併用していない</t>
  </si>
  <si>
    <t>端末のログイン認証に、アカウントロック制御（試行回数の制限、一定回数失敗時のロック等）を設定している</t>
  </si>
  <si>
    <t>OA-7</t>
  </si>
  <si>
    <t>Are personal devices (such as PCs or smartphones) owned by your company's officers and employees used for business purposes?
* employee … A member who works under the company's chain of command. This includes not only permanent and contract employees, but also temporary/agency staff and seconded employees.</t>
  </si>
  <si>
    <t>回答事業者のオフィス等に敷設された社内LAN（有線・無線）への接続制御について、実施している対策をすべて選択してください。</t>
  </si>
  <si>
    <t>社内LAN（有線・無線）へ接続可能な端末を技術的に制御している</t>
  </si>
  <si>
    <t>MACアドレスフィルタリング</t>
  </si>
  <si>
    <t>OA-8</t>
  </si>
  <si>
    <t>Please select all applicable security measures implemented for personal devices (such as PCs or smartphones) owned by your company's officers and employees and used for business purposes.
* employee … A member who works under the company's chain of command. This includes not only permanent and contract employees, but also temporary/agency staff and seconded employees.</t>
  </si>
  <si>
    <t>Business information is contained within a corporate workspace configured on personal devices, preventing leakage outside the workspace</t>
  </si>
  <si>
    <t>パスワード認証</t>
  </si>
  <si>
    <t>証明書認証</t>
  </si>
  <si>
    <t>安全な暗号方式により無線LANを暗号化している
[補足] 安全でない暗号方式としてはWPAやWEPが挙げられます</t>
  </si>
  <si>
    <t>対象となる社内LANが存在しない (詳細を記載してください)
[補足] フルリモートで業務を行う場合等、自社オフィスで作業を実施しない場合等に選択してください</t>
  </si>
  <si>
    <t>回答事業者の従業員等が所有する私用端末（PC、スマートフォン等）を業務利用していますか。
※ 従業員 … 指揮命令系統にあるメンバー。正社員や契約社員のみならず、派遣社員や受入出向社員も含む。</t>
  </si>
  <si>
    <t>回答事業者の従業員等が所有する私用端末（PC、スマートフォン等）に対して、実施しているセキュリティ対策をすべて選択してください。
※ 業務情報 … 調査対象の業務において、個人情報を含む取引元から提供または預託された情報や当該業務において作成する情報
※ 従業員 … 指揮命令系統にあるメンバー。正社員や契約社員のみならず、派遣社員や受入出向社員も含む。</t>
  </si>
  <si>
    <t>私用端末上に企業領域を設定し、企業領域外への業務情報の持ち出しを制御している</t>
  </si>
  <si>
    <t>私用端末上に業務情報を保存していない</t>
  </si>
  <si>
    <t>OA-9</t>
  </si>
  <si>
    <t>回答事業者の端末経由の情報漏えい対策について、実施している対策をすべて選択してください。
※ 従業員 … 指揮命令系統にあるメンバー。正社員や契約社員のみならず、派遣社員や受入出向社員も含む。</t>
  </si>
  <si>
    <t>インターネット経由での情報漏えい対策を実施している</t>
  </si>
  <si>
    <t>悪意のあるWebサイトへの接続制御</t>
  </si>
  <si>
    <t>Business information is not stored on personal devices</t>
  </si>
  <si>
    <t>Please select all applicable measures in place to prevent data leakage via your company's endpoints.
* employee … A member who works under the company's chain of command. This includes not only permanent and contract employees, but also temporary/agency staff and seconded employees.</t>
  </si>
  <si>
    <t>Controls are implemented to mitigate the risk of data leakage over the internet</t>
  </si>
  <si>
    <t>Control on connection to malicious websites</t>
  </si>
  <si>
    <t>ファイルアップロードの制御</t>
  </si>
  <si>
    <t>メール経由での情報漏えい対策を実施している</t>
  </si>
  <si>
    <t>外部への添付ファイル付きメールの上長承認</t>
  </si>
  <si>
    <t>外部への添付ファイル付きメールのモニタリング</t>
  </si>
  <si>
    <t>プリンター経由での情報漏えい対策を実施している</t>
  </si>
  <si>
    <t>許可されたプリンターのみに印刷を制限</t>
  </si>
  <si>
    <t>プリンター側でのユーザー認証</t>
  </si>
  <si>
    <t>外部との情報共有・情報送信に関するルールを定め、役員および従業員へ周知している</t>
  </si>
  <si>
    <t>Control on file uploads</t>
  </si>
  <si>
    <t>Measures are in place to prevent information leaks via email</t>
  </si>
  <si>
    <t>Supervisor approval for emails with attachments sent externally</t>
  </si>
  <si>
    <t>Monitoring of emails with attachments sent externally</t>
  </si>
  <si>
    <t>OA-10</t>
  </si>
  <si>
    <t>回答事業者はリモートワークを実施していますか。</t>
  </si>
  <si>
    <t>Measures are in place to prevent information leaks via printers</t>
  </si>
  <si>
    <t>Restriction of printer use to authorized printers only</t>
  </si>
  <si>
    <t>User authentication by printers</t>
  </si>
  <si>
    <t>Rules on sharing and transmitting information externally have been established and communicated to officers and employees</t>
  </si>
  <si>
    <t>Is remote work implemented at your company?</t>
  </si>
  <si>
    <t>OA-11</t>
  </si>
  <si>
    <t>リモートワークに関するセキュリティルールや対策について、回答事業者が実施している対策をすべて選択してください。
※ 従業員 … 指揮命令系統にあるメンバー。正社員や契約社員のみならず、派遣社員や受入出向社員も含む。</t>
  </si>
  <si>
    <t>リモートワークに関するセキュリティルールを定めている</t>
  </si>
  <si>
    <t>Please select all applicable security rules and measures implemented at your company for remote work.
* employee … A member who works under the company's chain of command. This includes not only permanent and contract employees, but also temporary/agency staff and seconded employees.</t>
  </si>
  <si>
    <t>The security rules on remote work have been established</t>
  </si>
  <si>
    <t>リモートワークに関するセキュリティルールを定期的に見直している</t>
  </si>
  <si>
    <t>リモートワークに関するセキュリティルールの策定時や見直し時に、役員および従業員へ周知している</t>
  </si>
  <si>
    <t>リモートワークに関するセキュリティルールの遵守状況について、定期的に確認を実施している</t>
  </si>
  <si>
    <t>The security rules on remote work are regularly reviewed</t>
  </si>
  <si>
    <t>不特定多数の人がいる公共の場所でのリモートワークを禁止している</t>
  </si>
  <si>
    <t>他者（家族、友人等）からののぞき見等を防止する施策を実施している</t>
  </si>
  <si>
    <t>The security rules on remote work are communicated to officers and employees when established or revised</t>
  </si>
  <si>
    <t>Compliance with the security rules on remote work is checked regularly</t>
  </si>
  <si>
    <t>AC</t>
  </si>
  <si>
    <t>アクセス制御</t>
  </si>
  <si>
    <t>AC-1</t>
  </si>
  <si>
    <t>情報資産に対するアクセス制御やパスワード認証の管理に関する方針やルールについて、回答事業者が実施している対策をすべて選択してください。
※ 従業員 … 指揮命令系統にあるメンバー。正社員や契約社員のみならず、派遣社員や受入出向社員も含む。
※ 情報資産 … 調査対象の業務において利用するシステムに関連するアプリケーションやOS、ミドルウェア、ハードウェア、ネットワーク、データ、外部サービス等</t>
  </si>
  <si>
    <t>情報資産に対するアクセス制御の方針やルールが定められている</t>
  </si>
  <si>
    <t>情報資産へのアクセス権限を必要最小限のユーザーのみに限定している</t>
  </si>
  <si>
    <t>Remote work is prohibited in public spaces accessible to the general public</t>
  </si>
  <si>
    <t>Measures are implemented to prevent shoulder surfing or unauthorized viewing by others (e.g., family members, friends)</t>
  </si>
  <si>
    <t>Access control</t>
  </si>
  <si>
    <t>Please select all applicable options regarding policies and rules in place at your company for access control to information assets and for password authentication management.
* employee … A member who works under the company's chain of command. This includes not only permanent and contract employees, but also temporary/agency staff and seconded employees.
* information asset … Applications, OS, middleware, hardware, networks, data, external services, and other components related to the systems used in the business processes under this assessment</t>
  </si>
  <si>
    <t>Policies and rules for access control to information assets have been established</t>
  </si>
  <si>
    <t>Limiting access to information assets to only the minimum necessary users</t>
  </si>
  <si>
    <t>取引元や業務毎にインフラ環境（アカウント、サーバ、データベース等）を分離している</t>
  </si>
  <si>
    <t>情報資産に対するアクセス制御の方針やルールを定期的に見直している</t>
  </si>
  <si>
    <t>情報資産に対するアクセス制御の方針やルールの策定時や見直し時に、役員および従業員へ周知している</t>
  </si>
  <si>
    <t>パスワードの設定・運用に関する社内ルールを定めている</t>
  </si>
  <si>
    <t>デフォルトパスワードの変更</t>
  </si>
  <si>
    <t>推測されにくいパスワードの設定</t>
  </si>
  <si>
    <t>十分な強度の確保</t>
  </si>
  <si>
    <t>パスワードの使い回しの禁止</t>
  </si>
  <si>
    <t>パスワードの安全な保管（施錠保管、パスワード管理アプリの利用等）</t>
  </si>
  <si>
    <t>パスワードの変更が必要な場合（漏洩の判明・疑い等）に、速やかに変更する手順を定めている</t>
  </si>
  <si>
    <t>パスワードの設定・運用に関するルールを定期的に見直している</t>
  </si>
  <si>
    <t>パスワードの設定・運用に関するルールの策定時や見直し時に、役員および従業員へ周知している</t>
  </si>
  <si>
    <t>AC-2</t>
  </si>
  <si>
    <t>回答事業者のシステムにおけるアプリケーションのユーザーアカウントについて業務上の必要性を確認していますか。</t>
  </si>
  <si>
    <t>ユーザーアカウントを発行・付与する場合は、業務上の必要性を確認している</t>
  </si>
  <si>
    <t>アプリケーションの利用者が退職・異動となった場合、速やかにユーザーアカウントのアクセス権限の更新や削除を実施している</t>
  </si>
  <si>
    <t>定期的にユーザーアカウントとアクセス権限の棚卸を実施している</t>
  </si>
  <si>
    <t>AC-3</t>
  </si>
  <si>
    <t>回答事業者のシステムにおけるアプリケーションのアカウントについて共有されているものがありますか。</t>
  </si>
  <si>
    <t>共有アカウントが存在する (詳細を記載してください)</t>
  </si>
  <si>
    <t>個別ユーザー毎にアカウントが設定されている</t>
  </si>
  <si>
    <t>AC-4</t>
  </si>
  <si>
    <t>回答事業者のシステムにおけるアプリケーションの共有アカウントについて実施している対策をすべて選択してください。</t>
  </si>
  <si>
    <t>共有するアカウントと利用可能なユーザーを特定している (詳細を記載してください)</t>
  </si>
  <si>
    <t>事前に承認を得た場合のみ利用可能としている</t>
  </si>
  <si>
    <t>Segregating infrastructure environments (such as accounts, servers, and databases) by business partner or by business function</t>
  </si>
  <si>
    <t>利用毎に認証情報を変更している</t>
  </si>
  <si>
    <t>管理簿や利用ログ等で適切な利用か確認している</t>
  </si>
  <si>
    <t>The policies and rules for access control to information assets are regularly reviewed</t>
  </si>
  <si>
    <t>The policies and rules for access control to information assets are communicated to officers and employees when established or revised</t>
  </si>
  <si>
    <t>Internal rules for password configuration and management have been established</t>
  </si>
  <si>
    <t>Changing default passwords</t>
  </si>
  <si>
    <t>Setting passwords that are not easily guessed</t>
  </si>
  <si>
    <t>Ensuring sufficient password strength</t>
  </si>
  <si>
    <t>Prohibiting password reuse</t>
  </si>
  <si>
    <t>AC-5</t>
  </si>
  <si>
    <t>回答事業者のシステムにおけるアプリケーションのユーザーアカウントのアクセス制御について、SSOログイン認証を含めて、認証として該当するものをすべて選択してください。
※ リスクベース認証 … ユーザの行動パターンや接続環境が通常と異なる場合に行う追加の認証方式</t>
  </si>
  <si>
    <t>Storing passwords securely (e.g., locked storage, use of a password management application)</t>
  </si>
  <si>
    <t>パスワードのみによるユーザー認証
[補足] ここで「脆弱なパスワード」とは、過去に漏えいが確認されているものや、辞書に含まれているものを指します。また、IDと同一であるもの、文字の繰り返しや順番（「aaaaaaaa」や「1234abcd」など）を用いているパスワードも含まれます。</t>
  </si>
  <si>
    <t>パスワードの最小文字数を設定している</t>
  </si>
  <si>
    <t>Establishing a procedure for promptly changing passwords when a change is necessary (e.g., a leak is identified or suspected)</t>
  </si>
  <si>
    <t>The rules for password configuration and management are regularly reviewed</t>
  </si>
  <si>
    <t>The rules for password configuration and management are communicated to officers and employees when established or revised</t>
  </si>
  <si>
    <t>Is the business necessity of user accounts for applications on your company's systems verified?</t>
  </si>
  <si>
    <t>Each time a user account is issued and assigned, the business necessity is verified</t>
  </si>
  <si>
    <t>パスワードに英数字だけでなく記号も使用可能である</t>
  </si>
  <si>
    <t>脆弱なパスワードを制御する機能がある</t>
  </si>
  <si>
    <t>パスワードは利用者自身が登録する</t>
  </si>
  <si>
    <t>パスワードはソルト付きハッシュで保管される</t>
  </si>
  <si>
    <t>パスワード以外の単一要素による認証（パスワードレス認証）</t>
  </si>
  <si>
    <t>ユーザー個別の証明書</t>
  </si>
  <si>
    <t>ワンタイムパスワード認証</t>
  </si>
  <si>
    <t>多要素による認証</t>
  </si>
  <si>
    <t>パスワード＋ワンタイムパスワード</t>
  </si>
  <si>
    <t>パスワード長
OTPの手段</t>
  </si>
  <si>
    <t>When an application user resigns or is transferred, the access rights associated with the user's account are promptly updated or revoked</t>
  </si>
  <si>
    <t>パスワード＋ユーザー個別の証明書</t>
  </si>
  <si>
    <t>パスワード長</t>
  </si>
  <si>
    <t>User accounts and access rights are regularly reviewed and updated to remove unnecessary accounts and revoke unnecessary access rights</t>
  </si>
  <si>
    <t>パスワード＋セキュリティキー</t>
  </si>
  <si>
    <t>パスキー認証（多要素パスワードレス認証）</t>
  </si>
  <si>
    <t>その他の多要素認証</t>
  </si>
  <si>
    <t>その他のユーザー認証方式 (認証方式を記載してください)</t>
  </si>
  <si>
    <t>リスクベース認証 (リスクベース認証として実施していることを記載してください)</t>
  </si>
  <si>
    <t>IPアドレスによるアクセス制限</t>
  </si>
  <si>
    <t>複数回認証に失敗した場合のアカウントロックや認証機能の一時停止</t>
  </si>
  <si>
    <t>認証情報の再発行時は本人しか知りえない情報で本人確認している</t>
  </si>
  <si>
    <t>管理者権限アカウントについて一般アカウントと異なる認証ポリシーを設定できる</t>
  </si>
  <si>
    <t>Are there any shared user accounts for applications on your company's systems?</t>
  </si>
  <si>
    <t>Shared accounts exist (Please state detail)</t>
  </si>
  <si>
    <t>AC-6</t>
  </si>
  <si>
    <t>回答事業者のシステムの保守、運用において利用するアカウントについて、SSOログイン認証を含めて、認証として該当するものを選択してください。
[補足] ここでワンタイムパスワード（nonce）は取得方法としてスマホアプリやメール、SMSを含みます。パスワード＋セキュリティキーの実装例にはFIDO U2F認証、パスキー認証にはFIDO2認証が含まれます</t>
  </si>
  <si>
    <t>緊急用アカウントなどの例外を除き、適用可能なすべてのユーザーアカウントに対して多要素認証が適用されている</t>
  </si>
  <si>
    <t>Accounts are set up for individual users</t>
  </si>
  <si>
    <t>Please select all applicable measures implemented for managing shared accounts used in applications on your company's systems.</t>
  </si>
  <si>
    <t>Shared accounts and the users that are allowed to use them are specified (Please state detail)</t>
  </si>
  <si>
    <t>ユーザーアカウントの一部に多要素認証が適用されている</t>
  </si>
  <si>
    <t>すべてのユーザーアカウントが単一認証で認証されている</t>
  </si>
  <si>
    <t>パスワード</t>
  </si>
  <si>
    <t>その他の単一認証</t>
  </si>
  <si>
    <t>AC-7</t>
  </si>
  <si>
    <t>回答事業者のシステムの保守、運用において利用するアカウントについて、アクセス制御に関して実施していることをすべて選択してください。</t>
  </si>
  <si>
    <t>Only those granted prior approval are allowed to use shared accounts</t>
  </si>
  <si>
    <t>Authentication credentials are changed for each instance of use</t>
  </si>
  <si>
    <t>Appropriate usage is verified through records such as user access lists and activity logs</t>
  </si>
  <si>
    <t>共通の証明書によるアクセス端末制限</t>
  </si>
  <si>
    <t>セッションタイムアウト</t>
  </si>
  <si>
    <t>物理的に隔てられたアクセス専用エリアの設置</t>
  </si>
  <si>
    <t>AC-8</t>
  </si>
  <si>
    <t>回答事業者のシステムの保守、運用において利用するアカウントのうち、特権アカウントについて、実施していることをすべて選択してください。</t>
  </si>
  <si>
    <t>特権アカウント取り扱いに関する運用ルールが文書化されている</t>
  </si>
  <si>
    <t>Please select all applicable authentication methods used for access control of user accounts in applications on your company's systems, including SSO (Single Sign-On) authentication.
* Risk-based authentication … An additional method of authentication for unusual user behavior patterns or connection environments.</t>
  </si>
  <si>
    <t>User authentication using only passwords
Note: The weak passwords include those previously compromised, dictionary-based, identical to the login ID, or using repeated or sequential characters (e.g., "aaaaaaaa" or "1234abcd").</t>
  </si>
  <si>
    <t>Setting a minimum character length for passwords</t>
  </si>
  <si>
    <t>特権アカウント取り扱いに関する運用ルールを定期的に見直している</t>
  </si>
  <si>
    <t>特権アカウントが利用可能なユーザーを必要最小限に制限し、発行・付与時に業務上の必要性を確認している</t>
  </si>
  <si>
    <t>特権アカウントが利用可能なユーザーを把握している、もしくは把握が可能となっている</t>
  </si>
  <si>
    <t>特権アカウントの利用においては承認を必須とし、特権アカウントの利用機会を必要最小限に制限している</t>
  </si>
  <si>
    <t>特権アカウントの利用状況をモニタリングしている</t>
  </si>
  <si>
    <t>Allowing the use of symbols in addition to letters and numbers in passwords</t>
  </si>
  <si>
    <t>Having a feature to control the use of weak passwords</t>
  </si>
  <si>
    <t>Passwords must be registered by users themselves</t>
  </si>
  <si>
    <t>Storing passwords in salted hashes</t>
  </si>
  <si>
    <t>Single-factor authentication using methods other than passwords (passwordless authentication)</t>
  </si>
  <si>
    <t>User-specific certificates</t>
  </si>
  <si>
    <t>One-time password authentication</t>
  </si>
  <si>
    <t>不要となった際に無効化・削除している</t>
  </si>
  <si>
    <t>Multi-factor authentication</t>
  </si>
  <si>
    <t>Password + one-time password</t>
  </si>
  <si>
    <t>Password length
OTP method</t>
  </si>
  <si>
    <t>Password + user-specific certificate</t>
  </si>
  <si>
    <t>Password length</t>
  </si>
  <si>
    <t>Password + security key</t>
  </si>
  <si>
    <t>Passkey authentication (multi-factor passwordless authentication)</t>
  </si>
  <si>
    <t>AC-9</t>
  </si>
  <si>
    <t>回答事業者のシステムのコンポーネントにおいて、管理者権限を保持する特権的ユーティリティおよびサービスアカウントのアクセス制限・権限管理として実施していることをすべて選択してください。
※ コンポーネント … サーバやOS・仮想マシン・ミドルウェア・アプリケーション等</t>
  </si>
  <si>
    <t>用途以上に必要な権限を付与していない（Webサーバやアプリケーションサーバのプロセスを管理者権限以外で起動している等）</t>
  </si>
  <si>
    <t>Other multi-factor authentication method</t>
  </si>
  <si>
    <t>Other user authentication method (Please state authentication method)</t>
  </si>
  <si>
    <t>Risk-based authentication (Please state Implemented as risk-based authentication)</t>
  </si>
  <si>
    <t>IP-address-based access restriction</t>
  </si>
  <si>
    <t>Account lockout or temporary suspension of authentication after multiple failed login attempts</t>
  </si>
  <si>
    <t>Identity is verified using information known only to the individual when reissuing authentication credentials</t>
  </si>
  <si>
    <t>Different authentication policies can be applied to administrator accounts compared to general user accounts</t>
  </si>
  <si>
    <t>Please select the most applicable authentication methods used for accounts involved in your company's system maintenance and operation, including SSO log-in authentication.
Note: The delivery methods for one-time passwords (nonce) include smartphone apps (e.g., Authenticator), email, or SMS. Implementations of "Password + Security Key" may include FIDO U2F authentication, while passkey-based authentication typically refers to FIDO2. If multiple specifications exist (e.g., different settings for general and administrator accounts), please provide additional details in the comments.</t>
  </si>
  <si>
    <t>Multi-factor authentication is applied to all applicable user accounts, except for exceptions such as emergency accounts</t>
  </si>
  <si>
    <t>サービスやデーモン、プロトコルは必要なもののみ設定および起動をしており、不要なものは起動できないようにしている</t>
  </si>
  <si>
    <t>ログインが必要なサービスアカウントについて十分な認証を行い、ログインが不要なサービスアカウントについては技術的にログイン不可としている</t>
  </si>
  <si>
    <t>AC-10</t>
  </si>
  <si>
    <t>取引元のシステムを利用する際の、回答事業者のアカウント運用形態について、該当するものをすべて選択してください。
[補足] 取引元のシステムを複数利用している場合、各選択肢の備考欄に該当するシステム名を記載してください</t>
  </si>
  <si>
    <t>取引元がアカウントの発行・削除やアクセス権限の付与・剥奪をすべて管理している</t>
  </si>
  <si>
    <t>Multi-factor authentication is applied to some of the user accounts</t>
  </si>
  <si>
    <t>Single-factor authentication is applied to all user accounts</t>
  </si>
  <si>
    <t>取引元から管理者権限を委譲され、回答事業者がアカウントおよびアクセス権限の管理を行っている</t>
  </si>
  <si>
    <t>Password</t>
  </si>
  <si>
    <t>回答事業者のID基盤と連携または個人所有のアカウントを利用している</t>
  </si>
  <si>
    <t>Other single-factor authentication</t>
  </si>
  <si>
    <t>回答事業者のID基盤と連携している（フェデレーション）</t>
  </si>
  <si>
    <t>個人所有のアカウントを利用している（BYOID）</t>
  </si>
  <si>
    <t>Please select all applicable access control measures implemented for accounts used in your company's system maintenance and operation.</t>
  </si>
  <si>
    <t>AC-11</t>
  </si>
  <si>
    <t>取引元のシステムを利用する回答事業者の従業員等が退職・異動となった場合、取引元に対して、速やかにアカウントの削除やアクセス権限の剥奪を依頼していますか。
※ 従業員 … 指揮命令系統にあるメンバー。正社員や契約社員のみならず、派遣社員や受入出向社員も含む。
[補足] AC-10で「取引元がアカウントの発行・削除やアクセス権限の付与・剥奪をすべて管理している」に該当する取引元のシステムを対象に回答してください</t>
  </si>
  <si>
    <t>AC-12</t>
  </si>
  <si>
    <t>Device access restriction using shared client certificates</t>
  </si>
  <si>
    <t>取引元から委譲された権限を使用したアカウントおよびアクセス権限の管理について、回答事業者が実施している対策をすべて選択してください。
[補足] AC-10で「取引元から管理者権限を委譲され、回答事業者がアカウントおよびアクセス権限の管理を行っている」に該当する取引元のシステムを対象に回答してください</t>
  </si>
  <si>
    <t>アカウントの発行やアクセス権限の付与を行う場合は、業務上の必要性を確認している</t>
  </si>
  <si>
    <t>Session timeout</t>
  </si>
  <si>
    <t>Creation of a physically separated area with exclusive access</t>
  </si>
  <si>
    <t>Please select all applicable measures implemented for privileged accounts used in your company's system maintenance and operation.</t>
  </si>
  <si>
    <t>Operational procedures for managing privileged accounts are documented</t>
  </si>
  <si>
    <t>システムの利用者が退職・異動となった場合、速やかにアカウントの削除またはアクセス権限の剥奪を実施している</t>
  </si>
  <si>
    <t>定期的にアカウントの棚卸を実施し、不要なアカウントやアクセス権限が残存していないことを確認している</t>
  </si>
  <si>
    <t>The operational rules on the handling of privileged accounts are regularly reviewed</t>
  </si>
  <si>
    <t>Access to privileged accounts is restricted to the minimum number of users necessary, and the business necessity is verified when such accounts are issued or assigned</t>
  </si>
  <si>
    <t>The users who can access privileged accounts are identified, or can be identified when needed</t>
  </si>
  <si>
    <t>Use of privileged accounts requires approval, and opportunities to use such accounts are limited to the minimum necessary</t>
  </si>
  <si>
    <t>Activities involving privileged accounts are monitored and reviewed</t>
  </si>
  <si>
    <t>AC-13</t>
  </si>
  <si>
    <t>回答事業者のID基盤におけるアカウント管理、および取引元のシステムへのアクセス権限管理について、該当するものをすべて選択してください。
[補足] AC-10で「回答事業者のID基盤と連携または個人所有のアカウントを利用している」に該当する取引元のシステムを対象に回答してください</t>
  </si>
  <si>
    <t>システムの利用者が退職となった場合、回答事業者のID基盤において、速やかにアカウントの削除または無効化を実施している</t>
  </si>
  <si>
    <t>Privileged accounts are deactivated or deleted when no longer needed</t>
  </si>
  <si>
    <t>Please select all applicable measures implemented for access restriction and privilege management of administrative utilities and service accounts with privileged rights within your company's system components.</t>
  </si>
  <si>
    <t>Privileges are limited to only what is necessary for each use case (e.g., web or application server processes are run without administrator privileges)</t>
  </si>
  <si>
    <t>システムの利用者が退職・異動となった場合、取引元に対して速やかにアクセス権限の剥奪を依頼している</t>
  </si>
  <si>
    <t>AC-14</t>
  </si>
  <si>
    <t>取引元のシステムを利用する際のアカウントを回答事業者内で共有していますか。</t>
  </si>
  <si>
    <t>はい（共有アカウントが存在する）</t>
  </si>
  <si>
    <t>Only necessary services, daemons, and protocols are configured and running, and unnecessary ones are disabled to prevent activation</t>
  </si>
  <si>
    <t>Service accounts that require login are properly authenticated, while those that do not require login are technically restricted from logging in</t>
  </si>
  <si>
    <t>いいえ（共有アカウントは存在しない）</t>
  </si>
  <si>
    <t>AC-15</t>
  </si>
  <si>
    <t>取引元のシステムにおいて回答事業者が利用する共有アカウントについて、実施している対策をすべて選択してください。</t>
  </si>
  <si>
    <t>共有するアカウントと利用可能なユーザーを特定している</t>
  </si>
  <si>
    <t>Please select all applicable account management methods used by your company when using systems managed by clients.
Note: If your company uses multiple systems managed by clients, please enter the applicable system names in the remarks field of each option.</t>
  </si>
  <si>
    <t>Clients fully manage account creation, deletion, and access rights</t>
  </si>
  <si>
    <t>事前に社内承認を得た場合のみ利用可能としている</t>
  </si>
  <si>
    <t>共有アカウントを貸出運用とし、返却の都度、認証情報（パスワード等）を変更している</t>
  </si>
  <si>
    <t>管理簿や利用ログ等で適切な利用かを確認している</t>
  </si>
  <si>
    <t>Administrative privileges are delegated by clients, and your company manages accounts and access rights</t>
  </si>
  <si>
    <t>Integration with your company's ID infrastructure or use of personal accounts</t>
  </si>
  <si>
    <t>Integration with your company's ID infrastructure (Federation)</t>
  </si>
  <si>
    <t>Using personal accounts (BYOID)</t>
  </si>
  <si>
    <t>CR</t>
  </si>
  <si>
    <t>When an employee of your company who uses systems managed by clients resigns or is transferred, do you promptly request clients to delete the account or revoke access rights?
* employee … A member who works under the company's chain of command. This includes not only permanent and contract employees, but also temporary/agency staff and seconded employees.
Note: Please answer with respect to the systems managed by clients that fall under "Clients fully manage account creation, deletion, and access rights" in AC-10.</t>
  </si>
  <si>
    <t>暗号化</t>
  </si>
  <si>
    <t>CR-1</t>
  </si>
  <si>
    <t>回答事業者のシステムにおける保管データに関する暗号化について、実施していることをすべて選択してください。
※ 業務情報 … 調査対象の業務において、個人情報を含む取引元から提供または預託された情報や当該業務において作成する情報
[補足] 安全な暗号アルゴリズムとは、日本のCRYPTRECや米国のFIPSやNISTで推奨されたアルゴリズムを指します</t>
  </si>
  <si>
    <t>暗号化の方針に関するセキュリティルールを定めている</t>
  </si>
  <si>
    <t>安全な暗号アルゴリズムを使用して暗号化することを定めている</t>
  </si>
  <si>
    <t>Please select all applicable measures implemented by your company regarding the management of accounts and access rights using authority delegated by clients.
Note: Please answer with respect to the systems managed by clients that fall under "Administrative privileges are delegated by clients, and your company manages accounts and access rights" in AC-10.</t>
  </si>
  <si>
    <t>Business necessity is verified when creating accounts or granting access rights</t>
  </si>
  <si>
    <t>重要な業務情報を暗号化するルールを定め、役員および従業員へ周知している</t>
  </si>
  <si>
    <t>安全な暗号アルゴリズムと十分な鍵長により、業務情報が格納されたデータベースやファイルを暗号化している</t>
  </si>
  <si>
    <t>安全な暗号アルゴリズムと十分な鍵長により、バックアップデータを暗号化している</t>
  </si>
  <si>
    <t>PH</t>
  </si>
  <si>
    <t>物理及び環境的セキュリティ</t>
  </si>
  <si>
    <t>PH-1</t>
  </si>
  <si>
    <t>回答事業者のオフィスにおける物理セキュリティ対策について、該当する選択肢をすべて選択してください。
※ 情報資産 … 調査対象の業務において利用するシステムに関連するアプリケーションやOS、ミドルウェア、ハードウェア、ネットワーク、データ、外部サービス等</t>
  </si>
  <si>
    <t>情報資産の重要度に基づいて、物理的セキュリティ対策の位置や強度を定めている</t>
  </si>
  <si>
    <t>When a system user resigns or is transferred, the account is promptly deleted or access rights are revoked</t>
  </si>
  <si>
    <t>The account inventory is regularly reviewed to confirm that no unnecessary accounts or access rights remain</t>
  </si>
  <si>
    <t>オフィスへの入館および情報資産が保管されている区画への入室は承認にもとづき許可され、ICカード認証や生体認証等の認証により制御している</t>
  </si>
  <si>
    <t>入退館ログや入退室ログを定期的に確認し、不正アクセスがないか確認している</t>
  </si>
  <si>
    <t>入退館や入退室ログの保管期間</t>
  </si>
  <si>
    <t>1年以上</t>
  </si>
  <si>
    <t>6ヶ月以上〜1年未満</t>
  </si>
  <si>
    <t>3ヶ月以上〜6ヶ月未満</t>
  </si>
  <si>
    <t>1ヶ月以上〜3ヶ月未満</t>
  </si>
  <si>
    <t>Please select all applicable measures regarding account management on your company's ID infrastructure and access rights management for clients' systems.
Note: Please answer with respect to the systems managed by clients that fall under "Integration with your company's ID infrastructure or use of personal accounts" in AC-10.</t>
  </si>
  <si>
    <t>1ヶ月未満</t>
  </si>
  <si>
    <t>When a system user resigns, the account on your company's ID infrastructure is promptly deleted or deactivated</t>
  </si>
  <si>
    <t>オフィスへの入館および情報資産が保管されている区画への入室権限について、定期的に棚卸を実施している</t>
  </si>
  <si>
    <t>オフィス内の情報資産の重要性に応じて、入室制限に加えて追加の物理セキュリティ対策を定めている</t>
  </si>
  <si>
    <t>防犯設備（監視カメラ、物理的な侵入検知システム等）の導入</t>
  </si>
  <si>
    <t>立会人を同行</t>
  </si>
  <si>
    <t>持ち込み品および持ち出し品の制限</t>
  </si>
  <si>
    <t>対象となるオフィスが存在しない (詳細を記載してください)
[補足] フルリモートで業務を行う場合等、自社オフィスを持たない場合に選択してください</t>
  </si>
  <si>
    <t>When a system user resigns or is transferred, clients are promptly requested to revoke access rights</t>
  </si>
  <si>
    <t>PH-2</t>
  </si>
  <si>
    <t>回答事業者のシステムにおけるデータセンター等の利用形態について、該当するものをすべて選択してください。</t>
  </si>
  <si>
    <t>回答事業者のデータセンター</t>
  </si>
  <si>
    <t>Are shared accounts used within your company when using systems managed by clients?</t>
  </si>
  <si>
    <t>Yes (Shared accounts exist)</t>
  </si>
  <si>
    <t>回答事業者のオフィス（執務室内のラック、サーバルーム等）</t>
  </si>
  <si>
    <t>No (Shared accounts do not exist)</t>
  </si>
  <si>
    <t>IaaS/PaaS等
[補足] AWS, Azure, Google Cloud等のクラウド基盤上でシステムを構築・運用している場合に選択してください</t>
  </si>
  <si>
    <t>他社データセンター（ハウジングやホスティング）</t>
  </si>
  <si>
    <t>Please select all applicable measures implemented for managing shared accounts used by your company on systems managed by clients.</t>
  </si>
  <si>
    <t>上記のいずれにも該当しない
[補足] SaaS等の利用のみで、システム基盤の管理を一切行わない場合に選択してください</t>
  </si>
  <si>
    <t>Shared accounts and the users that are allowed to use them are specified</t>
  </si>
  <si>
    <t>PH-3</t>
  </si>
  <si>
    <t>回答事業者のシステムが稼働している、回答事業者のデータセンターやオフィスの耐震・耐火対策について、該当する選択肢をすべて選択してください。</t>
  </si>
  <si>
    <t>電力設備と電力ケーブルを損傷および破壊から保護している</t>
  </si>
  <si>
    <t>Only those granted prior internal approval are allowed to use shared accounts</t>
  </si>
  <si>
    <t>主電源が失われた場合に備え非常用電源や無停電電源装置（UPS）を導入している</t>
  </si>
  <si>
    <t>Shared accounts are managed via a check-in/check-out process, and authentication credentials (e.g., passwords) are changed upon check-in</t>
  </si>
  <si>
    <t>免震や耐震等の地震対策を導入している</t>
  </si>
  <si>
    <t>消火および火災検知のための装置や仕組みを導入している</t>
  </si>
  <si>
    <t>雷対策を導入している</t>
  </si>
  <si>
    <t>温度と湿度を保つための装置や仕組みを導入している</t>
  </si>
  <si>
    <t>Other (Please state Details)</t>
  </si>
  <si>
    <t>防水措置や漏水防止対策を導入している</t>
  </si>
  <si>
    <t>代替通信サービスを確立している</t>
  </si>
  <si>
    <t>代替拠点を用意している</t>
  </si>
  <si>
    <t>上記の対策・設備について定期的に点検している</t>
  </si>
  <si>
    <t>Encryption</t>
  </si>
  <si>
    <t>Please select all applicable measures implemented regarding the encryption of data stored on your company's systems.
* business information … Information, including personal information that is provided or entrusted by business partners, as well as information created during the business processes under this assessment
Note: The term "secure cryptographic algorithms" refers to algorithms recommended by CRYPTREC in Japan or by FIPS or NIST in the United States.</t>
  </si>
  <si>
    <t>Security rules regarding the encryption policy have been established</t>
  </si>
  <si>
    <t>PH-4</t>
  </si>
  <si>
    <t>Encryption is required to use algorithms that are recognized as secure</t>
  </si>
  <si>
    <t>回答事業者のシステムが稼働している、回答事業者のデータセンターやオフィスにおける物理セキュリティ対策について、該当する選択肢をすべて選択してください。
※ 情報資産 … 調査対象の業務において利用するシステムに関連するアプリケーションやOS、ミドルウェア、ハードウェア、ネットワーク、データ、外部サービス等</t>
  </si>
  <si>
    <t>建物への入館および情報資産が保管されている区画への入室は承認にもとづき許可され、ICカード認証や生体認証等の認証により制御している</t>
  </si>
  <si>
    <t>入退館ログおよび入退室ログを定期的に確認し、不正アクセスがないか確認している</t>
  </si>
  <si>
    <t>Rules for encrypting important business information have been established and communicated to officers and employees</t>
  </si>
  <si>
    <t>Databases and files containing business information are encrypted using secure encryption algorithms and sufficiently strong key lengths</t>
  </si>
  <si>
    <t>Backup data is encrypted using secure encryption algorithms and sufficiently strong key lengths</t>
  </si>
  <si>
    <t>建物への入館および情報資産が保管されている区画への入室権限について、定期的に棚卸を実施している</t>
  </si>
  <si>
    <t>Physical and environmental security</t>
  </si>
  <si>
    <t>Please select all applicable physical security measures implemented for your company's offices.
* information asset … Applications, OS, middleware, hardware, networks, data, external services, and other components related to the systems used in the business processes under this assessment</t>
  </si>
  <si>
    <t>The location and strength of each physical security measure is determined based on the importance of information assets</t>
  </si>
  <si>
    <t>情報資産の重要性に応じて、入室制限に加えて追加の物理セキュリティ対策を定めている</t>
  </si>
  <si>
    <t>ネットワーク機器、サーバ等の設置エリア・ラックが施錠されている</t>
  </si>
  <si>
    <t>ネットワーク機器、サーバ等の設置エリア・ラックの鍵等について、管理者を定めたうえで安全に管理している</t>
  </si>
  <si>
    <t>PH-5</t>
  </si>
  <si>
    <t>回答事業者のシステムにおいて、IaaS/PaaSや他社データセンター等を利用するにあたり、データセンターの入退室管理や自然災害への対策等の物理的なセキュリティ対策を確認していますか。</t>
  </si>
  <si>
    <t>Entry to offices and to areas where information assets are stored is permitted based on approval and is controlled through authentication methods such as IC card or biometric authentication</t>
  </si>
  <si>
    <t>Entry and exit logs for the building and rooms are regularly reviewed to identify any unauthorized access</t>
  </si>
  <si>
    <t>Retention period for entry and exit logs</t>
  </si>
  <si>
    <t>One year or more</t>
  </si>
  <si>
    <t>Six months or more but less than one year</t>
  </si>
  <si>
    <t>Three months or more but less than six months</t>
  </si>
  <si>
    <t>One month or more but less than three months</t>
  </si>
  <si>
    <t>Less than one month</t>
  </si>
  <si>
    <t>OP</t>
  </si>
  <si>
    <t>Access rights for entry to offices and to areas where information assets are stored are regularly reviewed</t>
  </si>
  <si>
    <t>運用のセキュリティ</t>
  </si>
  <si>
    <t>OP-1</t>
  </si>
  <si>
    <t>回答事業者のシステムの保守、運用において、実施している対策をすべて選択してください。</t>
  </si>
  <si>
    <t>運用手順について、マニュアルや運用手順書のような形式で文書化している</t>
  </si>
  <si>
    <t>Additional physical security measures are established in offices according to the importance of the information assets, in addition to access restrictions</t>
  </si>
  <si>
    <t>Installation of security equipment (such as surveillance cameras and physical intrusion detection systems)</t>
  </si>
  <si>
    <t>Escorted entry</t>
  </si>
  <si>
    <t>Restrictions on items brought into or taken out of the premises</t>
  </si>
  <si>
    <t>No company offices are in scope (Please state Details)
Note: Select this option if your company has no offices subject to this question, such as when operating fully remotely</t>
  </si>
  <si>
    <t>マニュアルや運用手順書について定期的に見直している</t>
  </si>
  <si>
    <t>保守、運用作業時の安全性を確保する対策を実施している</t>
  </si>
  <si>
    <t>複数人での作業体制</t>
  </si>
  <si>
    <t>Please select all applicable types of data center usage for your company's systems.</t>
  </si>
  <si>
    <t>Your company's data centers</t>
  </si>
  <si>
    <t>作業計画および作業結果のチェック・承認</t>
  </si>
  <si>
    <t>OP-2</t>
  </si>
  <si>
    <t>回答事業者のシステムにおけるバックアップやリストアテストについて、該当する選択肢をすべて選択してください。</t>
  </si>
  <si>
    <t>バックアップを取得している</t>
  </si>
  <si>
    <t>世代</t>
  </si>
  <si>
    <t>Your company's offices (e.g., racks in work areas, server rooms)</t>
  </si>
  <si>
    <t>IaaS/PaaS, etc.
Note: Select this option if your company builds and operates systems on cloud platforms such as AWS, Azure, or Google Cloud.</t>
  </si>
  <si>
    <t>Colocation or hosting in third-party data centers</t>
  </si>
  <si>
    <t>None of the above applies
Note: Select this option if your company only uses services such as SaaS and does not manage any system infrastructure.</t>
  </si>
  <si>
    <t>Please select all applicable earthquake and fire protection measures implemented at your company's own data centers and offices where your company's systems are operating.</t>
  </si>
  <si>
    <t>Power equipment and cables are protected from damage and destruction</t>
  </si>
  <si>
    <t>バックアップデータの隔離と保護を実施している</t>
  </si>
  <si>
    <t>上書き禁止</t>
  </si>
  <si>
    <t>遠隔地保管</t>
  </si>
  <si>
    <t>リストア手順書を整備している</t>
  </si>
  <si>
    <t>リストアテストを定期的に実施している</t>
  </si>
  <si>
    <t>Emergency power supply and uninterruptible power supply (UPS) are installed to prepare for main power loss</t>
  </si>
  <si>
    <t>Earthquake countermeasures such as seismic isolation and earthquake resistance are implemented</t>
  </si>
  <si>
    <t>Devices and mechanisms for fire extinguishing and detection are implemented</t>
  </si>
  <si>
    <t>Lightning countermeasures are implemented</t>
  </si>
  <si>
    <t>Devices and mechanisms for maintaining temperature and humidity are implemented</t>
  </si>
  <si>
    <t>Waterproofing and leak prevention measures are implemented</t>
  </si>
  <si>
    <t>Alternative communication services are established</t>
  </si>
  <si>
    <t>Alternative operation sites are prepared</t>
  </si>
  <si>
    <t>The above measures, equipment, and facilities are regularly inspected</t>
  </si>
  <si>
    <t>OP-3</t>
  </si>
  <si>
    <t>回答事業者のシステムにおいて取得しているログについて、該当する選択肢をすべて選択してください。
※ セキュリティインシデント … セキュリティに関する事故や攻撃（情報漏えいおよび内部不正、外部侵害、ポリシー違反、システム障害、作業ミス等を含む）</t>
  </si>
  <si>
    <t>例外処理や誤操作によるエラー、システム障害、セキュリティインシデントに関するイベントログ</t>
  </si>
  <si>
    <t>アプリケーションのログ</t>
  </si>
  <si>
    <t>保管期間 (1年以上 / 6ヶ月以上〜1年未満 / 3ヶ月以上〜6ヶ月未満 / 1ヶ月以上〜3ヶ月未満 / 1ヶ月未満 / 非公開)</t>
  </si>
  <si>
    <t>Please select all applicable physical security measures implemented at your company's own data centers and offices where your company's systems are operating.
* information asset … Applications, OS, middleware, hardware, networks, data, external services, and other components related to the systems used in the business processes under this assessment</t>
  </si>
  <si>
    <t>インフラ（ネットワークやIaaS環境等）のログ</t>
  </si>
  <si>
    <t>ユーザーアカウントの認証ログやアクセスログ、操作ログ</t>
  </si>
  <si>
    <t>保管期間</t>
  </si>
  <si>
    <t>Entry to the building and the areas where information assets are stored is permitted based on approval, and is controlled through authentication methods such as IC card or biometric authentication</t>
  </si>
  <si>
    <t>Entry and exit logs for the building and secured rooms or zones are regularly reviewed to detect any unauthorized access</t>
  </si>
  <si>
    <t>管理者アカウントの認証ログやアクセスログ、操作ログ</t>
  </si>
  <si>
    <t>Access rights for entry to the building and to the areas where information assets are stored are regularly reviewed</t>
  </si>
  <si>
    <t>Additional physical security measures are established according to the importance of the information assets, in addition to access restrictions</t>
  </si>
  <si>
    <t>OP-4</t>
  </si>
  <si>
    <t>回答事業者のシステムに対する脆弱性診断やペネトレーションテストについて、該当する選択肢をすべて選択してください。</t>
  </si>
  <si>
    <t>プラットフォーム（OS、ミドルウェアやネットワーク）に対する脆弱性診断を実施している</t>
  </si>
  <si>
    <t>Areas and racks where network devices, servers, etc. are installed are locked</t>
  </si>
  <si>
    <t>Keys and similar access controls for the areas and racks where network devices, servers, etc. are installed are securely managed under a designated administrator</t>
  </si>
  <si>
    <t>When using IaaS, PaaS, or other external data centers for your company's systems, are the physical security measures in place (e.g., entry/exit controls and disaster preparedness against natural hazards) verified?</t>
  </si>
  <si>
    <t>設定診断（セキュリティポスチャーアセスメント）を実施している</t>
  </si>
  <si>
    <t>アプリケーションに対して脆弱性診断を実施している</t>
  </si>
  <si>
    <t>Security operation</t>
  </si>
  <si>
    <t>Please select all applicable measures implemented for your company's system maintenance and operation.</t>
  </si>
  <si>
    <t>Operational procedures are documented in the form of manuals and operating procedures</t>
  </si>
  <si>
    <t>診断対象</t>
  </si>
  <si>
    <t>Webアプリケーション全体</t>
  </si>
  <si>
    <t>API、特定機能や画面等に限定</t>
  </si>
  <si>
    <t>システムに対して第三者によるペネトレーションテストを実施している</t>
  </si>
  <si>
    <t>Manuals and operating procedures are regularly reviewed</t>
  </si>
  <si>
    <t>Measures are in place to ensure safety during maintenance and operational activities</t>
  </si>
  <si>
    <t>Protocol to have more than one person perform each task</t>
  </si>
  <si>
    <t>Checking and approving task execution plans and results</t>
  </si>
  <si>
    <t>OP-5</t>
  </si>
  <si>
    <t>回答事業者のシステムにおける脆弱性管理について、実施している対策をすべて選択してください。
※ 脆弱性を管理するための方針 … リスクレベルに応じた対応内容や実施時期等</t>
  </si>
  <si>
    <t>脆弱性を管理するための方針や手順を文書化している</t>
  </si>
  <si>
    <t>Please select all applicable options regarding backup and restore testing practices for your company's systems.</t>
  </si>
  <si>
    <t>Backups are taken</t>
  </si>
  <si>
    <t>Backup versioning / Generation management</t>
  </si>
  <si>
    <t>脆弱性を管理するための方針や手順を定期的に見直している</t>
  </si>
  <si>
    <t>脆弱性の緊急度や自社環境への影響度に応じて、セキュリティパッチやソフトウェアのアップデートを適用している</t>
  </si>
  <si>
    <t>脆弱性への対応状況を定期的に把握している</t>
  </si>
  <si>
    <t>（取引元からの要請があった場合）脆弱性の緊急度や自社環境への影響度に応じて、脆弱性の対応状況について取引元へ提供可能である</t>
  </si>
  <si>
    <t>OP-6</t>
  </si>
  <si>
    <t>回答事業者のシステムにおける構成管理について、実施している対策をすべて選択してください。
※ EOL … End of Life：製品のライフサイクルの終了
※ EOS … End of Support / Service：保守や販売の終了
※ EOA … End of Availability：販売の終了
※ コンポーネント … サーバやOS・仮想マシン・ミドルウェア・アプリケーション等</t>
  </si>
  <si>
    <t>Backup data is isolated and protected</t>
  </si>
  <si>
    <t>システムを構成する各コンポーネント（システムのOSやミドルウェア、ライブラリ、ファームウェア等）を把握、記録するための方針や手順を文書化している</t>
  </si>
  <si>
    <t>Prohibition of overwriting</t>
  </si>
  <si>
    <t>Remote storage</t>
  </si>
  <si>
    <t>Restore procedures are documented</t>
  </si>
  <si>
    <t>Restore tests are regularly conducted</t>
  </si>
  <si>
    <t>システムを構成する各コンポーネント（システムのOSやミドルウェア、ライブラリ、ファームウェア等）を把握、記録するための方針や手順を定期的に見直している</t>
  </si>
  <si>
    <t>システムを構成する各コンポーネント（システムのOSやミドルウェア、ライブラリ、ファームウェア等）について、把握・記録した情報の内容を定期的に点検している</t>
  </si>
  <si>
    <t>Please select all applicable options regarding the logs that are collected on your company's systems.
* security incident … Security incidents and attacks including internal and external breaches, information leakages, policy violations, system failures, human errors, etc.</t>
  </si>
  <si>
    <t>Event logs related to exceptions, user errors, system failures, and security incidents</t>
  </si>
  <si>
    <t>Application logs</t>
  </si>
  <si>
    <t>Retention period (One year or more / Six months or more but less than one year / Three months or more but less than six months / One month or more but less than three months / Less than one month / Undisclosed)</t>
  </si>
  <si>
    <t>システムを構成する各コンポーネント（システムのOSやミドルウェア、ライブラリ、ファームウェア等）のEOL、EOS、EOAに関する情報や自社環境への影響度に応じて、対応（バージョンアップ、延長サポートの締結、予備機購入等）を実施している</t>
  </si>
  <si>
    <t>OP-7</t>
  </si>
  <si>
    <t>回答事業者のシステムを構成するサーバに対して、実施しているマルウェア対策をすべて選択してください。
[補足] サーバを運用していない構成（サーバレス等）の場合でも、実施しているマルウェア対策（マネージドのマルウェア検知サービスの利用や、扱うファイルに対するマルウェアスキャン等）があれば「その他」に記載してください</t>
  </si>
  <si>
    <t>Infrastructure logs (network, IaaS environment, etc.)</t>
  </si>
  <si>
    <t>Authentication logs, access logs, and operation logs of user accounts</t>
  </si>
  <si>
    <t>Retention period</t>
  </si>
  <si>
    <t>MN</t>
  </si>
  <si>
    <t>監視</t>
  </si>
  <si>
    <t>MN-1</t>
  </si>
  <si>
    <t>回答事業者のシステムに対して実施している監視について、該当する選択肢をすべて選択してください。
※ リモートアクセス … ネットワーク経由でサーバーにアクセスすること。インターネットなどの外部ネットワーク経由での接続だけでなく、社内ネットワーク内の別拠点や別フロアにある機器からの接続も含む。</t>
  </si>
  <si>
    <t>Authentication logs, access logs, and operation logs of administrator accounts</t>
  </si>
  <si>
    <t>サーバおよびネットワークに対するパフォーマンス監視</t>
  </si>
  <si>
    <t>Please select all applicable options regarding vulnerability assessments and penetration testing for your company's systems.</t>
  </si>
  <si>
    <t>Vulnerability assessments are conducted on platform components, including OS, middleware, and network infrastructure</t>
  </si>
  <si>
    <t>サーバやネットワーク機器の死活や障害監視、外形監視（運用監視）</t>
  </si>
  <si>
    <t>内部および外部からの不正アクセスや不正利用の監視</t>
  </si>
  <si>
    <t>脅威インテリジェンス（サイバー攻撃の兆候等）の活用</t>
  </si>
  <si>
    <t>ソフトウェアのインストール、インターネットアクセスなど社内ルール違反等の挙動監視</t>
  </si>
  <si>
    <t>サーバへのリモートアクセスやシステムの環境、管理画面等へのアクセスの監視</t>
  </si>
  <si>
    <t>監視基準（アラート閾値や緊急度の判定基準等）を定期的に見直している</t>
  </si>
  <si>
    <t>NW</t>
  </si>
  <si>
    <t>ネットワークのセキュリティ</t>
  </si>
  <si>
    <t>NW-1</t>
  </si>
  <si>
    <t>回答事業者のシステムにおけるネットワークアクセス制御（通信の許可・遮断）について、実施していることをすべて選択してください。</t>
  </si>
  <si>
    <t>外部・インターネットとのネットワーク境界を定め、ファイアウォールや類似の機能により通信を制御している</t>
  </si>
  <si>
    <t>Security Posture Assessments are conducted</t>
  </si>
  <si>
    <t>内部でのネットワーク境界を定め、セグメント間の通信を制御している</t>
  </si>
  <si>
    <t>本番環境と開発・テスト環境の分離</t>
  </si>
  <si>
    <t>業務システムとOAシステムの分離</t>
  </si>
  <si>
    <t>異なる業務システム間の分離</t>
  </si>
  <si>
    <t>サービス通信と管理通信の分離（管理用セグメントの設置）</t>
  </si>
  <si>
    <t>Vulnerability assessments are conducted on applications</t>
  </si>
  <si>
    <t>高度なネットワーク分離（マイクロセグメンテーション）を行っている</t>
  </si>
  <si>
    <t>年に1回以上、ネットワークアクセス制御に関する設定を見直している</t>
  </si>
  <si>
    <t>外部・インターネット境界の通信制御ルールや、動的ルール設定のポリシーを見直している</t>
  </si>
  <si>
    <t>内部のネットワーク境界（マイクロセグメンテーション含む）の通信制御ルールや、動的ルール設定のポリシーを見直している</t>
  </si>
  <si>
    <t>NW-2</t>
  </si>
  <si>
    <t>回答事業者のシステムにおけるネットワーク機器や構成、データフローの管理について、実施していることをすべて選択してください。</t>
  </si>
  <si>
    <t>ネットワーク図やデータフロー図を作成している</t>
  </si>
  <si>
    <t>Object of assessment</t>
  </si>
  <si>
    <t>Entire web application</t>
  </si>
  <si>
    <t>Specific pages, APIs, features, or modules only</t>
  </si>
  <si>
    <t>Third-party penetration tests are conducted on systems</t>
  </si>
  <si>
    <t>ネットワーク図やデータフロー図を定期的に見直している</t>
  </si>
  <si>
    <t>Please select all applicable measures implemented for vulnerability management on your company's systems.</t>
  </si>
  <si>
    <t>Documented policies and procedures are in place for vulnerability management</t>
  </si>
  <si>
    <t>ネットワーク機器のパスワード変更手順を作成している</t>
  </si>
  <si>
    <t>NW-3</t>
  </si>
  <si>
    <t>利用する業務アプリケーションのうち、回答事業者がインターネット公開しているシステムはありますか。</t>
  </si>
  <si>
    <t>Documented policies and procedures are regularly reviewed for managing vulnerabilities</t>
  </si>
  <si>
    <t>Security patches and software updates are applied based on the urgency of each vulnerability and its impact on the environment</t>
  </si>
  <si>
    <t>Vulnerability response status is regularly monitored</t>
  </si>
  <si>
    <t>NW-4</t>
  </si>
  <si>
    <t>回答事業者がインターネット公開しているシステムのネットワークセキュリティ対策について、採用しているツールやサービスを選択してください。
※ DDoS … Distributed Denial of Service attack
※ WAF … Web Application Firewall</t>
  </si>
  <si>
    <t>Vulnerability response status can be disclosed to clients upon request, in accordance with the urgency of each vulnerability and its assessed impact on the operational environment</t>
  </si>
  <si>
    <t>IPSまたはIDSもしくは類似の機能</t>
  </si>
  <si>
    <t>Please select all applicable measures implemented for configuration management on your company's systems.
* EOL … End of (Service/Product) Life
* EOS … End of Support/Service (or Maintenance)
* EOA … End of Availability (Sales)</t>
  </si>
  <si>
    <t>Policies and procedures are documented for monitoring and recording each component of the system (system OS, middleware, libraries, firmware, etc.)</t>
  </si>
  <si>
    <t>WAF</t>
  </si>
  <si>
    <t>DDoS攻撃対策</t>
  </si>
  <si>
    <t>Policies and procedures are regularly reviewed for monitoring and recording each component of the system (system OS, middleware, libraries, firmware, etc.)</t>
  </si>
  <si>
    <t>NW-5</t>
  </si>
  <si>
    <t>回答事業者がインターネット公開しているシステムの通信の暗号化について、実施していることをすべて選択してください。
[補足] 安全な通信プロトコルや暗号アルゴリズムとは、日本のCRYPTRECや米国のFIPSやNISTで推奨されたプロトコルやアルゴリズムを指します</t>
  </si>
  <si>
    <t>The recorded information on each component of the system (operating systems, middleware, libraries, firmware, etc.) is regularly inspected</t>
  </si>
  <si>
    <t>システムへのアクセス時の通信を暗号化している</t>
  </si>
  <si>
    <t>Measures such as version upgrades, extended support agreements, or the purchase of spare equipment are taken based on the lifecycle status (EOL, EOS, EOA) of each system component—including OS, middleware, libraries, and firmware—and the assessed impact on the operating environment</t>
  </si>
  <si>
    <t>Please select all applicable measures implemented for malware protection on servers that constitute your company's systems.
Note: Even if your configuration does not involve operating servers (e.g., serverless architectures), please describe any malware protection measures you have implemented (such as using a managed malware detection service or scanning files for malware) under "Other."</t>
  </si>
  <si>
    <t>As a countermeasure against known malware, antivirus software is installed, and real-time scanning, regular virus scans, and updating of virus definition files are performed</t>
  </si>
  <si>
    <t>安全な通信プロトコルのバージョンのみを使用して暗号化している
[補足] 対策の例：TLS1.1などの古いバージョンを制限している</t>
  </si>
  <si>
    <t>安全な暗号アルゴリズムと十分な鍵長の組み合わせのみを利用している
[補足] 対策の例：適切な暗号スイートを設定している</t>
  </si>
  <si>
    <t>有効期限が切れていない、信頼できる認証局が発行したサーバ証明書を利用している</t>
  </si>
  <si>
    <t>NW-6</t>
  </si>
  <si>
    <t>回答事業者のシステムに対して、リモートメンテナンスを許可していますか。
※ リモートメンテナンス … 調査対象業務の遂行のために回答事業者が保有するシステムに対して、当システムの保守・運用等を目的とした外部からのアクセス</t>
  </si>
  <si>
    <t>EDR and behavior detection products are implemented to address the risk of unknown malware</t>
  </si>
  <si>
    <t>Monitoring</t>
  </si>
  <si>
    <t>NW-7</t>
  </si>
  <si>
    <t>回答事業者のシステムに対するリモートメンテナンスにおいて、実施しているセキュリティ対策をすべて選択してください。
※ リモートアクセス … ネットワーク経由でサーバーにアクセスすること。インターネットなどの外部ネットワーク経由での接続だけでなく、社内ネットワーク内の別拠点や別フロアにある機器からの接続も含む。
※ リモートメンテナンス … 調査対象業務の遂行のために回答事業者が保有するシステムに対して、当システムの保守・運用等を目的とした外部からのアクセス</t>
  </si>
  <si>
    <t>Please select all applicable monitoring measures implemented for your company's systems.
* remote access … Accessing servers over a network. This includes not only connections from external networks, such as the Internet, but also connections from devices at different sites or on other floors within an internal corporate network.</t>
  </si>
  <si>
    <t>リモートアクセスを経由したときのアクセス先の限定</t>
  </si>
  <si>
    <t>Performance monitoring of servers and networks</t>
  </si>
  <si>
    <t>信頼できるIPアドレス等からの接続に限定（アクセス元の限定）</t>
  </si>
  <si>
    <t>Availability and fault monitoring of servers and network devices, as well as external (synthetic) monitoring for operational status</t>
  </si>
  <si>
    <t>多要素認証やコールバックによる接続認証</t>
  </si>
  <si>
    <t>Monitoring for internal and external unauthorized access and use</t>
  </si>
  <si>
    <t>接続元デバイスの設定やバージョン情報等の確認（デバイスポスチャ）</t>
  </si>
  <si>
    <t>Utilization of threat intelligence (signs of cyberattacks, etc.)</t>
  </si>
  <si>
    <t>通信暗号化</t>
  </si>
  <si>
    <t>Behavior monitoring for violations of internal policies, such as unauthorized software installation or internet access</t>
  </si>
  <si>
    <t>リモートアクセスに対する監視</t>
  </si>
  <si>
    <t>Monitoring of remote access to servers, system environments, and administrative interfaces</t>
  </si>
  <si>
    <t>Monitoring criteria (alert thresholds, urgency determination criteria, etc.) are regularly reviewed</t>
  </si>
  <si>
    <t>Network security</t>
  </si>
  <si>
    <t>SY</t>
  </si>
  <si>
    <t>Please select all applicable measures implemented for network access control (permitting and blocking traffic) on your company's systems.</t>
  </si>
  <si>
    <t>システムの取得、開発及び保守</t>
  </si>
  <si>
    <t>Network boundaries between internal systems and external/internet connections are defined, and communication is controlled using firewalls or similar functions</t>
  </si>
  <si>
    <t>SY-1</t>
  </si>
  <si>
    <t>回答事業者のシステムの取得、開発および保守におけるルールやプロセスについて、実施していることをすべて選択してください。</t>
  </si>
  <si>
    <t>システムの取得、開発および保守におけるルールやプロセスを定めている</t>
  </si>
  <si>
    <t>システムの取得、開発および保守におけるルールやプロセスを定期的に見直している</t>
  </si>
  <si>
    <t>Internal network boundaries are defined, and communication between segments is controlled</t>
  </si>
  <si>
    <t>Separation of production environments and development/test environments</t>
  </si>
  <si>
    <t>システムの取得、開発および保守におけるルールやプロセスの遵守状況について、定期的に確認を実施している</t>
  </si>
  <si>
    <t>Separation of business systems and office automation (OA) systems</t>
  </si>
  <si>
    <t>Separation of different business systems</t>
  </si>
  <si>
    <t>Separation of service communication and management communication (establishment of management segments)</t>
  </si>
  <si>
    <t>Advanced network isolation (micro-segmentation) is implemented</t>
  </si>
  <si>
    <t>Settings regarding network access control are reviewed at least once a year</t>
  </si>
  <si>
    <t>Reviewing communication control rules and dynamic rule setting policies for external/internet boundaries</t>
  </si>
  <si>
    <t>Reviewing communication control rules and dynamic rule setting policies for internal network boundaries (including micro-segmentation)</t>
  </si>
  <si>
    <t>Please select all applicable measures implemented for managing network devices, network architecture, and data flows on your company's systems.</t>
  </si>
  <si>
    <t>Data flow and network diagrams are created</t>
  </si>
  <si>
    <t>SY-2</t>
  </si>
  <si>
    <t>回答事業者のシステムの取得、開発および保守において、実施していることをすべて選択してください。
※ OSS … Open Source Software：オープンソースソフトウェア</t>
  </si>
  <si>
    <t>コーディング規約などを定め、セキュアコーディングを実施している</t>
  </si>
  <si>
    <t>The data flow and network diagrams are regularly reviewed</t>
  </si>
  <si>
    <t>Procedures for changing passwords on network devices are documented</t>
  </si>
  <si>
    <t>ソースコードのレビューをしている</t>
  </si>
  <si>
    <t>人による確認</t>
  </si>
  <si>
    <t>SASTなどのツールを用いた自動検証</t>
  </si>
  <si>
    <t>Are any of the business applications that your company uses publicly accessible via the internet?</t>
  </si>
  <si>
    <t>システムで利用しているOSSを把握している</t>
  </si>
  <si>
    <t>システムのOSおよびソフトウェアについて、安全な標準構成・設定ルールを定め、構成・設定している（ソフトウェアファイアウォールの有効化等）</t>
  </si>
  <si>
    <t>BC</t>
  </si>
  <si>
    <t>事業継続マネジメントにおける情報セキュリティ</t>
  </si>
  <si>
    <t>BC-1</t>
  </si>
  <si>
    <t>回答事業者のシステムにおいて、自然災害や大規模なシステム障害、セキュリティインシデントに備えてリカバリ計画およびコンティンジェンシープランを策定し、定期的な訓練または見直しで実現性を確認していますか。
※ コンティンジェンシープラン … 緊急時対応計画
※ セキュリティインシデント … セキュリティに関する事故や攻撃（情報漏えいおよび内部不正、外部侵害、ポリシー違反、システム障害、作業ミス等を含む）</t>
  </si>
  <si>
    <t>リカバリ計画およびコンティンジェンシープランを策定している</t>
  </si>
  <si>
    <t>Please select all applicable tools or services used as network security measures for your company's systems that are publicly accessible via the internet.
* DDoS … Distributed Denial of Service attack
* WAF … Web Application Firewall</t>
  </si>
  <si>
    <t>IPS, IDS, or similar function</t>
  </si>
  <si>
    <t>リカバリ計画およびコンティンジェンシープランを定期的に見直している</t>
  </si>
  <si>
    <t>リカバリ計画およびコンティンジェンシープランの実現性を確認するための訓練を定期的に実施している</t>
  </si>
  <si>
    <t>実機訓練の実施</t>
  </si>
  <si>
    <t>机上訓練の実施</t>
  </si>
  <si>
    <t>情報セキュリティ管理の責任者の訓練への参加</t>
  </si>
  <si>
    <t>（取引元からの要請があった場合、かつ、契約に該当する内容がある場合に）取引元の演習・訓練に参加している</t>
  </si>
  <si>
    <t>BC-2</t>
  </si>
  <si>
    <t>回答事業者のシステムは、自然災害や大規模なシステム障害、セキュリティインシデントに対応するため、冗長性を備えたシステム構成になっていますか。
※ セキュリティインシデント … セキュリティに関する事故や攻撃（情報漏えいおよび内部不正、外部侵害、ポリシー違反、システム障害、作業ミス等を含む）</t>
  </si>
  <si>
    <t>国や地域に跨って冗長化されたシステム構成となっている（例：マルチリージョンや遠隔地のデータセンター利用）</t>
  </si>
  <si>
    <t>DDoS attack countermeasures</t>
  </si>
  <si>
    <t>Please select all applicable encryption measures implemented for communications involving your company's systems that are publicly accessible via the internet.
Note: Secure communication protocols and encryption algorithms refer to those recommended by CRYPTREC in Japan, or by FIPS or NIST in the United States.</t>
  </si>
  <si>
    <t>Data in transit is encrypted during access to the system</t>
  </si>
  <si>
    <t>同一地域内の複数拠点に跨って冗長化されたシステム構成となっている（例：マルチAZや近郊データセンターの利用）</t>
  </si>
  <si>
    <t>単一拠点内で冗長化されたシステム構成になっている（例：シングルAZや同一データセンター内でのサーバ冗長化）</t>
  </si>
  <si>
    <t>OS</t>
  </si>
  <si>
    <t>外部委託先管理</t>
  </si>
  <si>
    <t>OS-1</t>
  </si>
  <si>
    <t>回答事業者は外部委託先や外部サービスの選定および管理における方針や体制を整備していますか。
※ 外部サービス … 調査対象業務を実施するうえで利用するクラウドサービス
※ 外部委託 … 調査対象業務におけるシステム開発や運用保守、データ加工、保管、カスタマーサポート、SES等の業務委託</t>
  </si>
  <si>
    <t>外部委託先や外部サービスのセキュリティリスク管理に関する方針や規定を策定している</t>
  </si>
  <si>
    <t>Only secure versions of communication protocols are used for encryption
Note: Example: restricting older versions such as TLS 1.1.</t>
  </si>
  <si>
    <t>Only secure encryption algorithms and sufficient key length are used in combination
Note: Example: configuring appropriate cipher suites.</t>
  </si>
  <si>
    <t>Only server certificates that are valid and issued by a trusted certification authority are used</t>
  </si>
  <si>
    <t>Is remote maintenance allowed for your company's systems?
* remote maintenance … External access to your company's systems for the purpose of maintaining and operating the business under this assessment</t>
  </si>
  <si>
    <t>外部委託先や外部サービスを把握し、定期的に情報を更新する仕組みがある</t>
  </si>
  <si>
    <t>外部委託先や外部サービスのセキュリティリスク管理を行う体制が整備（管理部署の設置や、関係部署間の連携を含めた各部署の役割及び責任の明確化）されている</t>
  </si>
  <si>
    <t>外部委託先や外部サービスを把握するための台帳等を作成し、管理対象を把握している</t>
  </si>
  <si>
    <t>外部委託先や外部サービスを把握するための台帳等を、定期的に棚卸している</t>
  </si>
  <si>
    <t>Please select all applicable security measures implemented for remote maintenance of your company's systems.
* remote access … Accessing servers over a network. This includes not only connections from external networks, such as the Internet, but also connections from devices at different sites or on other floors within an internal corporate network.
* remote maintenance … External access to your company's systems for the purpose of maintaining and operating the business under this assessment</t>
  </si>
  <si>
    <t>外部委託先や外部サービスとセキュリティ対応に関する要求事項を合意し、文書化している</t>
  </si>
  <si>
    <t>Restricting the resources and actions available during remote access sessions</t>
  </si>
  <si>
    <t>OS-2</t>
  </si>
  <si>
    <t>外部委託先や外部サービスに対して回答事業者が要求および合意している事項を、すべて選択してください。
※ セキュリティインシデント … セキュリティに関する事故や攻撃（情報漏えいおよび内部不正、外部侵害、ポリシー違反、システム障害、作業ミス等を含む）
※ 外部サービス … 調査対象業務を実施するうえで利用するクラウドサービス
※ 外部委託 … 調査対象業務におけるシステム開発や運用保守、データ加工、保管、カスタマーサポート、SES等の業務委託
[補足] 外部委託先や外部サービスがない場合は、ルールとして定められている項目を選択ください</t>
  </si>
  <si>
    <t>実施すべきセキュリティ対策や脆弱性診断</t>
  </si>
  <si>
    <t>セキュリティインシデント発生時の報告や対処</t>
  </si>
  <si>
    <t>Restricting connections to trusted sources, such as specific IP addresses</t>
  </si>
  <si>
    <t>セキュリティ教育や研修の実施</t>
  </si>
  <si>
    <t>関連法令の遵守</t>
  </si>
  <si>
    <t>Connection authentication using multi-factor authentication and/or callback</t>
  </si>
  <si>
    <t>監査権</t>
  </si>
  <si>
    <t>Device posture checks, including verification of configuration and version information on connecting devices</t>
  </si>
  <si>
    <t>サービスレベル</t>
  </si>
  <si>
    <t>Communication encryption</t>
  </si>
  <si>
    <t>機密情報の保護（秘密保持契約の締結、利用制限・保管・返還等の取扱いの取り決め等）</t>
  </si>
  <si>
    <t>Monitoring of remote access sessions</t>
  </si>
  <si>
    <t>OS-3</t>
  </si>
  <si>
    <t>System acquisition, development and maintenance</t>
  </si>
  <si>
    <t>外部委託先や外部サービスとの合意内容が履行されているかを確認するために、回答事業者が実施している事項を、すべて選択してください。
※ 外部サービス … 調査対象業務を実施するうえで利用するクラウドサービス
※ 外部委託 … 調査対象業務におけるシステム開発や運用保守、データ加工、保管、カスタマーサポート、SES等の業務委託
[補足] 外部委託先や外部サービスがない場合は、ルールとして定められている項目を選択ください</t>
  </si>
  <si>
    <t>Please select all applicable measures implemented regarding rules and processes for the acquisition, development, and maintenance of your company's systems.</t>
  </si>
  <si>
    <t>契約事項について履行状況の報告を受けている</t>
  </si>
  <si>
    <t>Rules and processes for system acquisition, development, and maintenance have been established</t>
  </si>
  <si>
    <t>The rules and processes for system acquisition, development, and maintenance are regularly reviewed</t>
  </si>
  <si>
    <t>Compliance with the rules and processes for system acquisition, development, and maintenance is checked regularly</t>
  </si>
  <si>
    <t>契約事項について履行状況の確認や監査を実施している</t>
  </si>
  <si>
    <t>契約事項やサービス仕様が変更された場合に、自社への影響を確認している</t>
  </si>
  <si>
    <t>Please select all applicable measures implemented for the acquisition, development, and maintenance of your company's systems.
* OSS … Open Source Software
* Secure coding … is the practices that are implemented to prevent the introduction of security vulnerabilities, cyber attacks; to prevent such defects, bugs, logic flaws, and etc.</t>
  </si>
  <si>
    <t>Secure coding is practiced by establishing coding standards and guidelines</t>
  </si>
  <si>
    <t>OS-4</t>
  </si>
  <si>
    <t>回答事業者は外部委託先や外部サービスに対してセキュリティリスク評価を実施していますか。
※ 外部サービス … 調査対象業務を実施するうえで利用するクラウドサービス
※ 外部委託 … 調査対象業務におけるシステム開発や運用保守、データ加工、保管、カスタマーサポート、SES等の業務委託
[補足] 外部委託先や外部サービスがない場合は、ルールとして定められている項目を選択ください</t>
  </si>
  <si>
    <t>取引開始前にリスク評価を実施している</t>
  </si>
  <si>
    <t>外部認証（ISO27001やSOC2など）の有無</t>
  </si>
  <si>
    <t>Source code reviews are conducted</t>
  </si>
  <si>
    <t>Human verification</t>
  </si>
  <si>
    <t>Automated verification using tools such as SAST</t>
  </si>
  <si>
    <t>セキュリティ水準</t>
  </si>
  <si>
    <t>Open-source software (OSS) used in the system is properly identified and tracked</t>
  </si>
  <si>
    <t>契約終了時のデータの取扱い</t>
  </si>
  <si>
    <t>Secure baseline configuration and setting rules are defined and applied to operating systems and software in the system (e.g., enabling the software firewall)</t>
  </si>
  <si>
    <t>インシデント対応計画、コンティンジェンシープラン</t>
  </si>
  <si>
    <t>過去のインシデントの発生・対応状況</t>
  </si>
  <si>
    <t>Information security in business continuity management</t>
  </si>
  <si>
    <t>定期的にリスク評価を実施している</t>
  </si>
  <si>
    <t>Do you have a business continuity and/or disaster recovery plan in place for your company's systems to address potential events such as natural disasters, major system failures, or security incidents? Additionally, do you conduct training or reviews to assess the feasibility and effectiveness of the plan?
* Employee … A member who works under the company's chain of command. This includes not only permanent and contract employees, but also temporary/agency staff and seconded employees.
* security incident … Security incidents and attacks including internal and external breaches, information leakages, policy violations, system failures, human errors, etc.</t>
  </si>
  <si>
    <t>Recovery and contingency plans have been established and documented</t>
  </si>
  <si>
    <t>セキュリティ水準（組織的な体制や技術的対策状況）</t>
  </si>
  <si>
    <t>The recovery and contingency plans are regularly reviewed</t>
  </si>
  <si>
    <t>AI</t>
  </si>
  <si>
    <t>AI-1</t>
  </si>
  <si>
    <t>Full-scale exercises are conducted periodically to validate the feasibility of recovery and contingency plans</t>
  </si>
  <si>
    <t>調査対象業務の遂行、または成果物（業務の実施結果）の作成にあたり、回答事業者におけるAIの関与形態として該当するものをすべて選択してください。</t>
  </si>
  <si>
    <t>Implementation of live drills</t>
  </si>
  <si>
    <t>他社が提供するAIを、調査対象業務において利用している
[補足] 業務効率化、調査、分析、プログラムコード生成の補助等、他社が提供するAIサービス（生成AIサービス等）を、回答事業者の作業プロセス内で利用する形態。</t>
  </si>
  <si>
    <t>Implementation of desktop training</t>
  </si>
  <si>
    <t>Participation of the information security manager in training</t>
  </si>
  <si>
    <t>Employees participate in clients' drills and training, if requested and stipulated in the contract</t>
  </si>
  <si>
    <t>Are your company's systems configured with redundancy in case of natural disasters, major system failures, or security incidents?
* security incident … Security incidents and attacks including internal and external breaches, information leakages, policy violations, system failures, human errors, etc.</t>
  </si>
  <si>
    <t>A redundant system configuration distributed across multiple countries or regions (e.g., a multi-region setup or the use of remote data centers) is implemented</t>
  </si>
  <si>
    <t>他社が提供するAIを組み込んだ自社システムを、調査対象業務に利用している
[補足] 他社が提供するAIを、API連携やRAG構築等により自社のサービス・システムに組み込む形態。取引元に提供する場合と、自社で保持して業務遂行に用いる場合の双方を含む。組み込んだAIシステム・サービスの安全性やガバナンスに責任を持つ。</t>
  </si>
  <si>
    <t>回答事業者が自ら開発・学習に責任を持つAIモデル・システムを、調査対象業務に利用している
[補足] 回答事業者が開発・学習するAIモデルやAIシステムそのものを、調査対象業務に用いる形態。AIモデル・システムそのものの開発・学習に責任を持つ。</t>
  </si>
  <si>
    <t>調査対象業務においてAIを一切利用していない</t>
  </si>
  <si>
    <t>A redundant system configuration across multiple sites within the same region (e.g., use of multiple availability zones or nearby data centers) is implemented</t>
  </si>
  <si>
    <t>A redundant system configuration within a single site (e.g., use of a single availability zone or server-level redundancy within the same data center) is implemented</t>
  </si>
  <si>
    <t>AI-2</t>
  </si>
  <si>
    <t>調査対象業務におけるAI利用において、以下の対策を実施していますか。</t>
  </si>
  <si>
    <t>入力データがモデルの学習に利用されない設定（オプトアウト等）を適用している</t>
  </si>
  <si>
    <t>Outsourcing management</t>
  </si>
  <si>
    <t>Have policies and organizational structures been established at your company for the selection and management of external contractors and third-party services?</t>
  </si>
  <si>
    <t>Formal policies and procedures have been established to manage security risks posed by external contractors and third-party service providers</t>
  </si>
  <si>
    <t>ブラウザ拡張機能や翻訳プラグイン等、AIを含む外部ツールの利用を、組織として管理（許可・制限等）している</t>
  </si>
  <si>
    <t>AIへの入力（データやプロンプト等）に機密情報・個人情報が混入することを防止する対策を実施している</t>
  </si>
  <si>
    <t>取引元の機密情報・個人情報を入力しない運用ルールを周知している</t>
  </si>
  <si>
    <t>A systematic approach is implemented for monitoring external contractors and third-party services and for periodically updating the related information</t>
  </si>
  <si>
    <t>入力フィルタリングやマスキング等の技術的な保護策を実施している</t>
  </si>
  <si>
    <t>A framework for managing the security risks of external contractors and third-party services is in place. This includes the establishment of a dedicated management function, clearly defined roles and responsibilities across departments, and coordination among relevant teams</t>
  </si>
  <si>
    <t>その他（機密情報保護に関する具体的な対策）</t>
  </si>
  <si>
    <t>A record (e.g., a ledger or register) is maintained to identify and manage external contractors and third-party services, providing an up-to-date view of all entities under management</t>
  </si>
  <si>
    <t>AI出力結果の品質、権利侵害やバイアスの有無を確認する工程を設けている</t>
  </si>
  <si>
    <t>人間が出力結果の妥当性や事実確認（ファクトチェック）を行っている</t>
  </si>
  <si>
    <t>Registers or records used to track external contractors and third-party services are regularly reviewed and updated</t>
  </si>
  <si>
    <t>第三者の著作権侵害や不当な差別・偏見（バイアス）が含まれないか点検している</t>
  </si>
  <si>
    <t>その他（品質・権利点検に関する具体的な対策）</t>
  </si>
  <si>
    <t>AI-3</t>
  </si>
  <si>
    <t>AIを安全に運用するための管理体制について、以下の項目を整備・実施していますか。</t>
  </si>
  <si>
    <t>AI利用に関する社内規定（禁止事項、承認プロセス等）を文書化し、策定している</t>
  </si>
  <si>
    <t>Security measure requirements applicable to external contractors and third-party services are agreed upon and documented</t>
  </si>
  <si>
    <t>Please select all applicable requirements that your company has requested and agreed upon with external contractors and third-party services.
* security incident … Security incidents and attacks including internal and external breaches, information leakages, policy violations, system failures, human errors, etc.
Note: If no external contractors or third-party services are used, select all items defined in your internal rules or policies.</t>
  </si>
  <si>
    <t>Security measures and vulnerability assessment to be implemented</t>
  </si>
  <si>
    <t>策定したAI利用規定を最新の技術動向やリスクに基づき、定期的に見直している</t>
  </si>
  <si>
    <t>AI利用に関する責任体制（責任者の任命や主管部署の設置等）を明確に定めている</t>
  </si>
  <si>
    <t>承認済みAIツールのリスト化等、社内での利用実態を継続的に把握している</t>
  </si>
  <si>
    <t>AI特有のリスクや社内規定に関する教育を定期的に実施している</t>
  </si>
  <si>
    <t>誤出力（ハルシネーション等）に伴うセキュリティおよび法的リスクを周知している</t>
  </si>
  <si>
    <t>Reporting and handling of security incidents</t>
  </si>
  <si>
    <t>自社で利用可能なツール、禁止事項、および利用時の承認フローを教育している</t>
  </si>
  <si>
    <t>Security education and training</t>
  </si>
  <si>
    <t>Compliance with applicable laws and regulations</t>
  </si>
  <si>
    <t>その他（教育に関する具体的な独自対策）</t>
  </si>
  <si>
    <t>Audit rights</t>
  </si>
  <si>
    <t>AIに関連するトラブル発生時の報告・対応体制を整備している</t>
  </si>
  <si>
    <t>自社内の連絡体制や報告フローを確立している</t>
  </si>
  <si>
    <t>Service level</t>
  </si>
  <si>
    <t>取引元への連絡体制や報告基準を確立している</t>
  </si>
  <si>
    <t>Protection of confidential information (e.g., signing an NDA, and provisions on restrictions of use, storage, and return)</t>
  </si>
  <si>
    <t>機能の緊急停止や利用制限を行うための手順を策定している</t>
  </si>
  <si>
    <t>その他（トラブル対応に関する具体的な独自対策）</t>
  </si>
  <si>
    <t>AI利用による事故の再発防止や原因究明のための体制を整備している</t>
  </si>
  <si>
    <t>インシデント発生時の原因究明のため、AIの入出力ログ等を必要な期間保存している</t>
  </si>
  <si>
    <t>Please select all applicable measures that your company implements to confirm the fulfillment of agreed terms with external contractors and third-party services.
Note: If no external contractors or third-party services are used, select all items defined in your internal rules or policies.</t>
  </si>
  <si>
    <t>その他（再発防止・検証に関する具体的な独自対策）</t>
  </si>
  <si>
    <t>Status reports on the fulfillment of contractual obligations are regularly received</t>
  </si>
  <si>
    <t>取引元に対し、AIの安全対策の実施状況や利用モデル等を説明できる体制を整えている</t>
  </si>
  <si>
    <t>AI-4</t>
  </si>
  <si>
    <t>AIシステムの構築や独自の学習等を行うにあたり、技術的な安全性を担保するため、以下の対策を実施していますか。</t>
  </si>
  <si>
    <t>採用または開発するAIモデルおよびそのデータについて、安全性と正当性を確認・確保している</t>
  </si>
  <si>
    <t>AI提供元の利用規約およびデータ取り扱い方針（学習利用の有無等）を確認している</t>
  </si>
  <si>
    <t>利用または学習に用いるデータの入手経路や権利関係（著作権等）の正当性を確認している</t>
  </si>
  <si>
    <t>The fulfillment of contractual obligations is subject to regular verification and audit</t>
  </si>
  <si>
    <t>学習データやRAG等で連携するデータに対するデータ汚染（ポイズニング）対策を実施している</t>
  </si>
  <si>
    <t>入出力における差別や偏見（バイアス）を排除する対策を実施している</t>
  </si>
  <si>
    <t>その他（モデル採用・学習に関する具体的な独自対策）</t>
  </si>
  <si>
    <t>AIシステム構築において、データ保護やアクセス制御を実装している</t>
  </si>
  <si>
    <t>ユーザーの権限に応じたデータアクセス制御（認可制御）を実装している</t>
  </si>
  <si>
    <t>データから個人情報や機密情報を除去する技術的対策（マスキング等）を講じている</t>
  </si>
  <si>
    <t>その他（データ保護・アクセス制御に関する具体的な独自対策）</t>
  </si>
  <si>
    <t>Changes in contractual obligations or service specifications are assessed for potential impact on internal operations</t>
  </si>
  <si>
    <t>システムの脆弱性対策および安全性テストを実施している</t>
  </si>
  <si>
    <t>稼働前および定期的に、AI特有の不正入力（プロンプトインジェクション等）を想定した脆弱性テストを実施している</t>
  </si>
  <si>
    <t>Others (Please state Details)</t>
  </si>
  <si>
    <t>入出力のリソース制限（トークン数等）を実装し、AI特有のサービス拒否（DoS）対策を講じている</t>
  </si>
  <si>
    <t>AIがプログラムコード等を出力する場合、業務環境への適用前に脆弱性の有無を検証している</t>
  </si>
  <si>
    <t>その他（脆弱性対策・安全性テストに関する具体的な独自対策）</t>
  </si>
  <si>
    <t>Does your company conduct security risk assessments for external contractors and third-party services?
Note: If no external contractors or third-party services are used, select all items defined in your internal rules or policies.</t>
  </si>
  <si>
    <t>A risk assessment is conducted prior to initiating business relationships</t>
  </si>
  <si>
    <t>Select items considered in the risk assessment</t>
  </si>
  <si>
    <t>Presence of third-party certifications (e.g., ISO 27001, SOC 2)</t>
  </si>
  <si>
    <t>Security standard or level</t>
  </si>
  <si>
    <t>Handling of data upon contract termination</t>
  </si>
  <si>
    <t>Incident response and contingency plans</t>
  </si>
  <si>
    <t>History of past incidents and response</t>
  </si>
  <si>
    <t>Risk assessments are regularly conducted</t>
  </si>
  <si>
    <t>Security standard or level (organizational structure and status of technical measures)</t>
  </si>
  <si>
    <t>Please select all applicable ways in which your company uses AI to perform the business operations subject to this assessment or to produce their deliverables.</t>
  </si>
  <si>
    <t>AI provided by another company is used in the business operations subject to this assessment
Note: This refers to using AI services provided by other companies (e.g., generative AI services) within your company's own work processes, for purposes such as improving efficiency, conducting research or analysis, or assisting with code generation.</t>
  </si>
  <si>
    <t>Your company's own system that incorporates AI provided by another company is used in the business operations subject to this assessment
Note: This refers to incorporating AI provided by another company into your company's own service or system through API integration, RAG implementation, or similar means. This includes both offering it to the client and retaining it in-house for use in performing the operations. Your company is responsible for the safety and governance of the incorporated AI system or service.</t>
  </si>
  <si>
    <t>An AI model or system that your company itself develops and trains is used in the business operations subject to this assessment
Note: This refers to using an AI model or system that your company itself develops and trains in the business operations subject to this assessment. Your company is responsible for the development and training of the AI model or system itself.</t>
  </si>
  <si>
    <t>No AI is used in the business operations subject to this assessment</t>
  </si>
  <si>
    <t>Please select all applicable measures implemented for AI use in the business operations subject to this assessment.</t>
  </si>
  <si>
    <t>Settings that prevent input data from being used to train the provider's models (e.g., opt-out) are applied</t>
  </si>
  <si>
    <t>The use of AI-enabled external tools, such as browser extensions and translation plug-ins, is managed at an organizational level (e.g., approval, restriction)</t>
  </si>
  <si>
    <t>Measures are implemented to prevent confidential or personal information from being entered into AI (e.g., in data or prompts)</t>
  </si>
  <si>
    <t>Operational rules prohibiting the entry of the client's confidential or personal information are communicated</t>
  </si>
  <si>
    <t>Technical safeguards such as input filtering and masking are implemented</t>
  </si>
  <si>
    <t>Others (specific measures for protecting confidential information)</t>
  </si>
  <si>
    <t>A process is in place to review AI output for quality, rights infringement, and bias</t>
  </si>
  <si>
    <t>Humans verify the validity of the output and perform fact-checking</t>
  </si>
  <si>
    <t>The output is reviewed for third-party copyright infringement and unfair discrimination or bias</t>
  </si>
  <si>
    <t>Others (specific measures for quality and rights reviews)</t>
  </si>
  <si>
    <t>Please select all applicable elements of your company's management framework for the safe operation of AI.</t>
  </si>
  <si>
    <t>Internal rules on AI use (e.g., prohibited actions, approval processes) are documented and established</t>
  </si>
  <si>
    <t>The established AI use rules are regularly reviewed in light of the latest technological developments and risks</t>
  </si>
  <si>
    <t>Roles and responsibilities for AI use (e.g., appointment of a responsible person, designation of a governing department) are clearly defined</t>
  </si>
  <si>
    <t>Actual AI usage within the company is continuously tracked, such as by maintaining a list of approved AI tools</t>
  </si>
  <si>
    <t>Training on AI-specific risks and internal rules is conducted regularly</t>
  </si>
  <si>
    <t>Security and legal risks associated with erroneous output (e.g., hallucination) are communicated</t>
  </si>
  <si>
    <t>Training covers the tools available for use, prohibited actions, and the approval workflow for use</t>
  </si>
  <si>
    <t>Others (specific measures for training)</t>
  </si>
  <si>
    <t>A framework for reporting and responding to AI-related incidents is established</t>
  </si>
  <si>
    <t>Internal communication structure and reporting flow are established</t>
  </si>
  <si>
    <t>Communication structure and reporting criteria for the client are established</t>
  </si>
  <si>
    <t>Procedures for emergency suspension of functions or restriction of use are established</t>
  </si>
  <si>
    <t>Others (specific measures for incident response)</t>
  </si>
  <si>
    <t>A framework for preventing recurrence and investigating the root cause of incidents arising from AI use is established</t>
  </si>
  <si>
    <t>AI input and output logs are retained for the necessary period to enable root cause investigation when an incident occurs</t>
  </si>
  <si>
    <t>Others (specific measures for recurrence prevention and verification)</t>
  </si>
  <si>
    <t>A framework is in place to explain to the client the status of AI safety measures and the models in use</t>
  </si>
  <si>
    <t>Please select all applicable measures implemented to ensure technical safety when building AI systems or training your own models.</t>
  </si>
  <si>
    <t>The safety and legitimacy of the AI models adopted or developed, and of their data, are verified and ensured</t>
  </si>
  <si>
    <t>The terms of use and data handling policies of the AI provider (e.g., whether inputs are used for training) are verified</t>
  </si>
  <si>
    <t>The acquisition channels and rights status (e.g., copyright) of data used for operation or training are verified as legitimate</t>
  </si>
  <si>
    <t>Measures against data poisoning are implemented for training data and for data integrated through RAG or similar means</t>
  </si>
  <si>
    <t>Measures to eliminate discrimination and bias in inputs and outputs are implemented</t>
  </si>
  <si>
    <t>Others (specific measures for model adoption and training)</t>
  </si>
  <si>
    <t>Data protection and access control are implemented when building AI systems</t>
  </si>
  <si>
    <t>Data access control based on user privileges (authorization control) is implemented</t>
  </si>
  <si>
    <t>Technical measures to remove personal or confidential information from data (e.g., masking) are applied</t>
  </si>
  <si>
    <t>Others (specific measures for data protection and access control)</t>
  </si>
  <si>
    <t>Vulnerability countermeasures and safety testing are implemented for the system</t>
  </si>
  <si>
    <t>Vulnerability testing against AI-specific malicious inputs (e.g., prompt injection) is conducted before deployment and periodically</t>
  </si>
  <si>
    <t>Resource limits on inputs and outputs (e.g., token counts) are implemented as a countermeasure against AI-specific denial-of-service (DoS) attacks</t>
  </si>
  <si>
    <t>When AI generates program code or similar output, it is reviewed for vulnerabilities before being applied to the operational environment</t>
  </si>
  <si>
    <t>Others (specific measures for vulnerability countermeasures and safety testing)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</si>
</sst>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0"/>
      <color theme="1"/>
      <name val="Arial"/>
      <scheme val="minor"/>
    </font>
    <font>
      <sz val="10"/>
      <color theme="1"/>
      <name val="Arial"/>
      <scheme val="minor"/>
    </font>
    <font>
      <sz val="6"/>
      <name val="Arial"/>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0" fillId="0" borderId="0" xfId="0"/>
    <xf numFmtId="0" fontId="2" fillId="0" borderId="0" xfId="0" applyFont="1" applyAlignment="1">
      <alignment horizontal="left" vertical="center" wrapText="1"/>
    </xf>
    <xf numFmtId="0" fontId="2" fillId="0" borderId="0" xfId="0" applyFont="1"/>
    <xf numFmtId="0" fontId="1" fillId="0" borderId="0" xfId="0" applyFont="1" applyAlignment="1">
      <alignment horizontal="center" vertical="center"/>
    </xf>
  </cellXfs>
  <cellStyles count="1">
    <cellStyle name="標準" xfId="0" builtinId="0"/>
  </cellStyles>
  <dxfs count="3544">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7F7F7F"/>
          <bgColor rgb="FF7F7F7F"/>
        </patternFill>
      </fill>
    </dxf>
    <dxf>
      <fill>
        <patternFill patternType="solid">
          <fgColor rgb="FFFFCCCC"/>
          <bgColor rgb="FFFFCCCC"/>
        </patternFill>
      </fill>
    </dxf>
    <dxf>
      <fill>
        <patternFill patternType="solid">
          <fgColor rgb="FFFFCCCC"/>
          <bgColor rgb="FFFFCCCC"/>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L869"/>
  <sheetViews>
    <sheetView tabSelected="1" workbookViewId="0">
      <pane ySplit="1" topLeftCell="A2" activePane="bottomLeft" state="frozen"/>
      <selection pane="bottomLeft" activeCell="E6" sqref="E6:E17"/>
    </sheetView>
  </sheetViews>
  <sheetFormatPr defaultColWidth="12.6328125" defaultRowHeight="15.75" customHeight="1" x14ac:dyDescent="0.25"/>
  <cols>
    <col min="1" max="1" width="12.6328125" customWidth="1"/>
    <col min="2" max="2" width="6.36328125" customWidth="1"/>
    <col min="3" max="3" width="25.08984375" customWidth="1"/>
    <col min="4" max="4" width="6.36328125" customWidth="1"/>
    <col min="5" max="5" width="62.6328125" customWidth="1"/>
    <col min="6" max="6" width="18.90625" customWidth="1"/>
    <col min="7" max="8" width="37.6328125" customWidth="1"/>
    <col min="9" max="9" width="18.90625" customWidth="1"/>
    <col min="10" max="12" width="37.6328125" customWidth="1"/>
  </cols>
  <sheetData>
    <row r="1" spans="1:12" ht="15.75" customHeight="1" x14ac:dyDescent="0.25">
      <c r="A1" s="1" t="s">
        <v>13</v>
      </c>
      <c r="B1" s="8" t="s">
        <v>17</v>
      </c>
      <c r="C1" s="5"/>
      <c r="D1" s="1" t="s">
        <v>2</v>
      </c>
      <c r="E1" s="1" t="s">
        <v>18</v>
      </c>
      <c r="F1" s="1" t="s">
        <v>19</v>
      </c>
      <c r="G1" s="1" t="s">
        <v>20</v>
      </c>
      <c r="H1" s="1" t="s">
        <v>22</v>
      </c>
      <c r="I1" s="1" t="s">
        <v>23</v>
      </c>
      <c r="J1" s="1" t="s">
        <v>24</v>
      </c>
      <c r="K1" s="1" t="s">
        <v>25</v>
      </c>
      <c r="L1" s="1" t="s">
        <v>26</v>
      </c>
    </row>
    <row r="2" spans="1:12" ht="15.75" customHeight="1" x14ac:dyDescent="0.25">
      <c r="A2" s="4" t="s">
        <v>27</v>
      </c>
      <c r="B2" s="4" t="s">
        <v>12</v>
      </c>
      <c r="C2" s="4" t="s">
        <v>28</v>
      </c>
      <c r="D2" s="4" t="s">
        <v>15</v>
      </c>
      <c r="E2" s="6" t="s">
        <v>29</v>
      </c>
      <c r="F2" s="2"/>
      <c r="G2" s="3" t="s">
        <v>30</v>
      </c>
      <c r="H2" s="3"/>
      <c r="I2" s="2"/>
      <c r="J2" s="3"/>
      <c r="K2" s="3"/>
      <c r="L2" s="4" t="str">
        <f>IF(COUNTIF($F$2:$F$5,"&lt;&gt;")=0,"当てはまるすべての選択肢に回答してください",IF(AND(COUNTIF($F$2:$F$3,"&lt;&gt;")&gt;0,COUNTIF($F$4:$F$5,"&lt;&gt;")&gt;0),"回答選択肢と「該当なし」「非公開」は同時に選択できません。いずれかの回答を削除してください。",IF(COUNTIF($F$4:$F$5,"&lt;&gt;")&gt;1,"4~5行目は1つだけ選択してください","")))</f>
        <v>当てはまるすべての選択肢に回答してください</v>
      </c>
    </row>
    <row r="3" spans="1:12" ht="15.75" customHeight="1" x14ac:dyDescent="0.25">
      <c r="A3" s="5"/>
      <c r="B3" s="5"/>
      <c r="C3" s="5"/>
      <c r="D3" s="5"/>
      <c r="E3" s="5"/>
      <c r="F3" s="2"/>
      <c r="G3" s="3" t="s">
        <v>39</v>
      </c>
      <c r="H3" s="3"/>
      <c r="I3" s="2"/>
      <c r="J3" s="3"/>
      <c r="K3" s="3"/>
      <c r="L3" s="7"/>
    </row>
    <row r="4" spans="1:12" ht="15.75" customHeight="1" x14ac:dyDescent="0.25">
      <c r="A4" s="5"/>
      <c r="B4" s="5"/>
      <c r="C4" s="5"/>
      <c r="D4" s="5"/>
      <c r="E4" s="5"/>
      <c r="F4" s="2"/>
      <c r="G4" s="3" t="s">
        <v>40</v>
      </c>
      <c r="H4" s="3"/>
      <c r="I4" s="2"/>
      <c r="J4" s="3"/>
      <c r="K4" s="3"/>
      <c r="L4" s="7"/>
    </row>
    <row r="5" spans="1:12" ht="15.75" customHeight="1" x14ac:dyDescent="0.25">
      <c r="A5" s="5"/>
      <c r="B5" s="5"/>
      <c r="C5" s="5"/>
      <c r="D5" s="5"/>
      <c r="E5" s="5"/>
      <c r="F5" s="2"/>
      <c r="G5" s="3" t="s">
        <v>41</v>
      </c>
      <c r="H5" s="3"/>
      <c r="I5" s="2"/>
      <c r="J5" s="3"/>
      <c r="K5" s="3"/>
      <c r="L5" s="7"/>
    </row>
    <row r="6" spans="1:12" ht="15.75" customHeight="1" x14ac:dyDescent="0.25">
      <c r="A6" s="5"/>
      <c r="B6" s="5"/>
      <c r="C6" s="5"/>
      <c r="D6" s="4" t="s">
        <v>34</v>
      </c>
      <c r="E6" s="6" t="s">
        <v>42</v>
      </c>
      <c r="F6" s="2"/>
      <c r="G6" s="3" t="s">
        <v>43</v>
      </c>
      <c r="H6" s="3" t="s">
        <v>44</v>
      </c>
      <c r="I6" s="2"/>
      <c r="J6" s="3" t="s">
        <v>45</v>
      </c>
      <c r="K6" s="3"/>
      <c r="L6" s="4" t="str">
        <f>IF(OR(AND(ISBLANK($F$2),ISBLANK($F$3))),"",IF(COUNTIF($F$6:$F$17,"&lt;&gt;")=0,"当てはまるすべての選択肢に回答してください",IF(AND(COUNTIF($F$6:$F$15,"&lt;&gt;")&gt;0,COUNTIF($F$16:$F$17,"&lt;&gt;")&gt;0),"回答選択肢と「該当なし」「非公開」は同時に選択できません。いずれかの回答を削除してください。",IF(COUNTIF($F$16:$F$17,"&lt;&gt;")&gt;1,"8~17行目は1つだけ選択してください",""))))</f>
        <v/>
      </c>
    </row>
    <row r="7" spans="1:12" ht="15.75" customHeight="1" x14ac:dyDescent="0.25">
      <c r="A7" s="5"/>
      <c r="B7" s="5"/>
      <c r="C7" s="5"/>
      <c r="D7" s="5"/>
      <c r="E7" s="5"/>
      <c r="F7" s="2"/>
      <c r="G7" s="3" t="s">
        <v>43</v>
      </c>
      <c r="H7" s="3" t="s">
        <v>44</v>
      </c>
      <c r="I7" s="2"/>
      <c r="J7" s="3" t="s">
        <v>49</v>
      </c>
      <c r="K7" s="3"/>
      <c r="L7" s="7"/>
    </row>
    <row r="8" spans="1:12" ht="15.75" customHeight="1" x14ac:dyDescent="0.25">
      <c r="A8" s="5"/>
      <c r="B8" s="5"/>
      <c r="C8" s="5"/>
      <c r="D8" s="5"/>
      <c r="E8" s="5"/>
      <c r="F8" s="2"/>
      <c r="G8" s="3" t="s">
        <v>43</v>
      </c>
      <c r="H8" s="3" t="s">
        <v>44</v>
      </c>
      <c r="I8" s="2"/>
      <c r="J8" s="3" t="s">
        <v>52</v>
      </c>
      <c r="K8" s="3"/>
      <c r="L8" s="7"/>
    </row>
    <row r="9" spans="1:12" ht="15.75" customHeight="1" x14ac:dyDescent="0.25">
      <c r="A9" s="5"/>
      <c r="B9" s="5"/>
      <c r="C9" s="5"/>
      <c r="D9" s="5"/>
      <c r="E9" s="5"/>
      <c r="F9" s="2"/>
      <c r="G9" s="3" t="s">
        <v>43</v>
      </c>
      <c r="H9" s="3" t="s">
        <v>44</v>
      </c>
      <c r="I9" s="2"/>
      <c r="J9" s="3" t="s">
        <v>54</v>
      </c>
      <c r="K9" s="3"/>
      <c r="L9" s="7"/>
    </row>
    <row r="10" spans="1:12" ht="15.75" customHeight="1" x14ac:dyDescent="0.25">
      <c r="A10" s="5"/>
      <c r="B10" s="5"/>
      <c r="C10" s="5"/>
      <c r="D10" s="5"/>
      <c r="E10" s="5"/>
      <c r="F10" s="2"/>
      <c r="G10" s="3" t="s">
        <v>43</v>
      </c>
      <c r="H10" s="3" t="s">
        <v>44</v>
      </c>
      <c r="I10" s="2"/>
      <c r="J10" s="3" t="s">
        <v>55</v>
      </c>
      <c r="K10" s="3"/>
      <c r="L10" s="7"/>
    </row>
    <row r="11" spans="1:12" ht="15.75" customHeight="1" x14ac:dyDescent="0.25">
      <c r="A11" s="5"/>
      <c r="B11" s="5"/>
      <c r="C11" s="5"/>
      <c r="D11" s="5"/>
      <c r="E11" s="5"/>
      <c r="F11" s="2"/>
      <c r="G11" s="3" t="s">
        <v>56</v>
      </c>
      <c r="H11" s="3" t="s">
        <v>44</v>
      </c>
      <c r="I11" s="2"/>
      <c r="J11" s="3" t="s">
        <v>45</v>
      </c>
      <c r="K11" s="3"/>
      <c r="L11" s="7"/>
    </row>
    <row r="12" spans="1:12" ht="15.75" customHeight="1" x14ac:dyDescent="0.25">
      <c r="A12" s="5"/>
      <c r="B12" s="5"/>
      <c r="C12" s="5"/>
      <c r="D12" s="5"/>
      <c r="E12" s="5"/>
      <c r="F12" s="2"/>
      <c r="G12" s="3" t="s">
        <v>56</v>
      </c>
      <c r="H12" s="3" t="s">
        <v>44</v>
      </c>
      <c r="I12" s="2"/>
      <c r="J12" s="3" t="s">
        <v>49</v>
      </c>
      <c r="K12" s="3"/>
      <c r="L12" s="7"/>
    </row>
    <row r="13" spans="1:12" ht="15.75" customHeight="1" x14ac:dyDescent="0.25">
      <c r="A13" s="5"/>
      <c r="B13" s="5"/>
      <c r="C13" s="5"/>
      <c r="D13" s="5"/>
      <c r="E13" s="5"/>
      <c r="F13" s="2"/>
      <c r="G13" s="3" t="s">
        <v>56</v>
      </c>
      <c r="H13" s="3" t="s">
        <v>44</v>
      </c>
      <c r="I13" s="2"/>
      <c r="J13" s="3" t="s">
        <v>52</v>
      </c>
      <c r="K13" s="3"/>
      <c r="L13" s="7"/>
    </row>
    <row r="14" spans="1:12" ht="15.75" customHeight="1" x14ac:dyDescent="0.25">
      <c r="A14" s="5"/>
      <c r="B14" s="5"/>
      <c r="C14" s="5"/>
      <c r="D14" s="5"/>
      <c r="E14" s="5"/>
      <c r="F14" s="2"/>
      <c r="G14" s="3" t="s">
        <v>56</v>
      </c>
      <c r="H14" s="3" t="s">
        <v>44</v>
      </c>
      <c r="I14" s="2"/>
      <c r="J14" s="3" t="s">
        <v>54</v>
      </c>
      <c r="K14" s="3"/>
      <c r="L14" s="7"/>
    </row>
    <row r="15" spans="1:12" ht="15.75" customHeight="1" x14ac:dyDescent="0.25">
      <c r="A15" s="5"/>
      <c r="B15" s="5"/>
      <c r="C15" s="5"/>
      <c r="D15" s="5"/>
      <c r="E15" s="5"/>
      <c r="F15" s="2"/>
      <c r="G15" s="3" t="s">
        <v>56</v>
      </c>
      <c r="H15" s="3" t="s">
        <v>44</v>
      </c>
      <c r="I15" s="2"/>
      <c r="J15" s="3" t="s">
        <v>55</v>
      </c>
      <c r="K15" s="3"/>
      <c r="L15" s="7"/>
    </row>
    <row r="16" spans="1:12" ht="15.75" customHeight="1" x14ac:dyDescent="0.25">
      <c r="A16" s="5"/>
      <c r="B16" s="5"/>
      <c r="C16" s="5"/>
      <c r="D16" s="5"/>
      <c r="E16" s="5"/>
      <c r="F16" s="2"/>
      <c r="G16" s="3" t="s">
        <v>40</v>
      </c>
      <c r="H16" s="3"/>
      <c r="I16" s="2"/>
      <c r="J16" s="3"/>
      <c r="K16" s="3"/>
      <c r="L16" s="7"/>
    </row>
    <row r="17" spans="1:12" ht="15.75" customHeight="1" x14ac:dyDescent="0.25">
      <c r="A17" s="5"/>
      <c r="B17" s="5"/>
      <c r="C17" s="5"/>
      <c r="D17" s="5"/>
      <c r="E17" s="5"/>
      <c r="F17" s="2"/>
      <c r="G17" s="3" t="s">
        <v>41</v>
      </c>
      <c r="H17" s="3"/>
      <c r="I17" s="2"/>
      <c r="J17" s="3"/>
      <c r="K17" s="3"/>
      <c r="L17" s="7"/>
    </row>
    <row r="18" spans="1:12" ht="15.75" customHeight="1" x14ac:dyDescent="0.25">
      <c r="A18" s="5"/>
      <c r="B18" s="5"/>
      <c r="C18" s="5"/>
      <c r="D18" s="4" t="s">
        <v>57</v>
      </c>
      <c r="E18" s="6" t="s">
        <v>60</v>
      </c>
      <c r="F18" s="2"/>
      <c r="G18" s="3" t="s">
        <v>61</v>
      </c>
      <c r="H18" s="3"/>
      <c r="I18" s="2"/>
      <c r="J18" s="3"/>
      <c r="K18" s="3"/>
      <c r="L18" s="4" t="str">
        <f>IF(OR(AND(ISBLANK($F$2),ISBLANK($F$3))),"",IF(COUNTIF($F$18:$F$21,"&lt;&gt;")=0,"当てはまるすべての選択肢に回答してください",IF(AND(COUNTIF($F$18:$F$19,"&lt;&gt;")&gt;0,COUNTIF($F$20:$F$21,"&lt;&gt;")&gt;0),"回答選択肢と「該当なし」「非公開」は同時に選択できません。いずれかの回答を削除してください。",IF(COUNTIF($F$20:$F$21,"&lt;&gt;")&gt;1,"20~21行目は1つだけ選択してください",""))))</f>
        <v/>
      </c>
    </row>
    <row r="19" spans="1:12" ht="15.75" customHeight="1" x14ac:dyDescent="0.25">
      <c r="A19" s="5"/>
      <c r="B19" s="5"/>
      <c r="C19" s="5"/>
      <c r="D19" s="5"/>
      <c r="E19" s="5"/>
      <c r="F19" s="2"/>
      <c r="G19" s="3" t="s">
        <v>65</v>
      </c>
      <c r="H19" s="3"/>
      <c r="I19" s="2"/>
      <c r="J19" s="3"/>
      <c r="K19" s="3"/>
      <c r="L19" s="7"/>
    </row>
    <row r="20" spans="1:12" ht="15.75" customHeight="1" x14ac:dyDescent="0.25">
      <c r="A20" s="5"/>
      <c r="B20" s="5"/>
      <c r="C20" s="5"/>
      <c r="D20" s="5"/>
      <c r="E20" s="5"/>
      <c r="F20" s="2"/>
      <c r="G20" s="3" t="s">
        <v>40</v>
      </c>
      <c r="H20" s="3"/>
      <c r="I20" s="2"/>
      <c r="J20" s="3"/>
      <c r="K20" s="3"/>
      <c r="L20" s="7"/>
    </row>
    <row r="21" spans="1:12" ht="15.75" customHeight="1" x14ac:dyDescent="0.25">
      <c r="A21" s="5"/>
      <c r="B21" s="5"/>
      <c r="C21" s="5"/>
      <c r="D21" s="5"/>
      <c r="E21" s="5"/>
      <c r="F21" s="2"/>
      <c r="G21" s="3" t="s">
        <v>41</v>
      </c>
      <c r="H21" s="3"/>
      <c r="I21" s="2"/>
      <c r="J21" s="3"/>
      <c r="K21" s="3"/>
      <c r="L21" s="7"/>
    </row>
    <row r="22" spans="1:12" ht="15.75" customHeight="1" x14ac:dyDescent="0.25">
      <c r="A22" s="5"/>
      <c r="B22" s="5"/>
      <c r="C22" s="5"/>
      <c r="D22" s="4" t="s">
        <v>63</v>
      </c>
      <c r="E22" s="6" t="s">
        <v>67</v>
      </c>
      <c r="F22" s="2"/>
      <c r="G22" s="3" t="s">
        <v>68</v>
      </c>
      <c r="H22" s="3"/>
      <c r="I22" s="2"/>
      <c r="J22" s="3"/>
      <c r="K22" s="3"/>
      <c r="L22" s="4" t="str">
        <f>IF(OR(AND(ISBLANK($F$2),ISBLANK($F$3))),"",IF(COUNTIF($F$22:$F$26,"&lt;&gt;")=0,"当てはまるすべての選択肢に回答してください",IF(AND(COUNTIF($F$22:$F$24,"&lt;&gt;")&gt;0,COUNTIF($F$25:$F$26,"&lt;&gt;")&gt;0),"回答選択肢と「該当なし」「非公開」は同時に選択できません。いずれかの回答を削除してください。",IF(COUNTIF($F$25:$F$26,"&lt;&gt;")&gt;1,"25~26行目は1つだけ選択してください",""))))</f>
        <v/>
      </c>
    </row>
    <row r="23" spans="1:12" ht="15.75" customHeight="1" x14ac:dyDescent="0.25">
      <c r="A23" s="5"/>
      <c r="B23" s="5"/>
      <c r="C23" s="5"/>
      <c r="D23" s="5"/>
      <c r="E23" s="5"/>
      <c r="F23" s="2"/>
      <c r="G23" s="3" t="s">
        <v>71</v>
      </c>
      <c r="H23" s="3"/>
      <c r="I23" s="2"/>
      <c r="J23" s="3"/>
      <c r="K23" s="3"/>
      <c r="L23" s="7"/>
    </row>
    <row r="24" spans="1:12" ht="25" x14ac:dyDescent="0.25">
      <c r="A24" s="5"/>
      <c r="B24" s="5"/>
      <c r="C24" s="5"/>
      <c r="D24" s="5"/>
      <c r="E24" s="5"/>
      <c r="F24" s="2"/>
      <c r="G24" s="3" t="s">
        <v>73</v>
      </c>
      <c r="H24" s="3"/>
      <c r="I24" s="2"/>
      <c r="J24" s="3"/>
      <c r="K24" s="3"/>
      <c r="L24" s="7"/>
    </row>
    <row r="25" spans="1:12" ht="12.5" x14ac:dyDescent="0.25">
      <c r="A25" s="5"/>
      <c r="B25" s="5"/>
      <c r="C25" s="5"/>
      <c r="D25" s="5"/>
      <c r="E25" s="5"/>
      <c r="F25" s="2"/>
      <c r="G25" s="3" t="s">
        <v>40</v>
      </c>
      <c r="H25" s="3"/>
      <c r="I25" s="2"/>
      <c r="J25" s="3"/>
      <c r="K25" s="3"/>
      <c r="L25" s="7"/>
    </row>
    <row r="26" spans="1:12" ht="12.5" x14ac:dyDescent="0.25">
      <c r="A26" s="5"/>
      <c r="B26" s="5"/>
      <c r="C26" s="5"/>
      <c r="D26" s="5"/>
      <c r="E26" s="5"/>
      <c r="F26" s="2"/>
      <c r="G26" s="3" t="s">
        <v>41</v>
      </c>
      <c r="H26" s="3"/>
      <c r="I26" s="2"/>
      <c r="J26" s="3"/>
      <c r="K26" s="3"/>
      <c r="L26" s="7"/>
    </row>
    <row r="27" spans="1:12" ht="25" x14ac:dyDescent="0.25">
      <c r="A27" s="5"/>
      <c r="B27" s="5"/>
      <c r="C27" s="5"/>
      <c r="D27" s="4" t="s">
        <v>72</v>
      </c>
      <c r="E27" s="6" t="s">
        <v>76</v>
      </c>
      <c r="F27" s="2"/>
      <c r="G27" s="3" t="s">
        <v>77</v>
      </c>
      <c r="H27" s="3"/>
      <c r="I27" s="2"/>
      <c r="J27" s="3"/>
      <c r="K27" s="3"/>
      <c r="L27" s="4" t="str">
        <f>IF(COUNTIF($F$27:$F$29,"&lt;&gt;")=0,"いずれかの選択肢に回答してください",IF(COUNTIF($F$27:$F$29,"&lt;&gt;")&gt;1,"27~29行目は1つだけ選択してください",""))</f>
        <v>いずれかの選択肢に回答してください</v>
      </c>
    </row>
    <row r="28" spans="1:12" ht="75" x14ac:dyDescent="0.25">
      <c r="A28" s="5"/>
      <c r="B28" s="5"/>
      <c r="C28" s="5"/>
      <c r="D28" s="5"/>
      <c r="E28" s="5"/>
      <c r="F28" s="2"/>
      <c r="G28" s="3" t="s">
        <v>80</v>
      </c>
      <c r="H28" s="3"/>
      <c r="I28" s="2"/>
      <c r="J28" s="3"/>
      <c r="K28" s="3"/>
      <c r="L28" s="7"/>
    </row>
    <row r="29" spans="1:12" ht="25" x14ac:dyDescent="0.25">
      <c r="A29" s="5"/>
      <c r="B29" s="5"/>
      <c r="C29" s="5"/>
      <c r="D29" s="5"/>
      <c r="E29" s="5"/>
      <c r="F29" s="2"/>
      <c r="G29" s="3" t="s">
        <v>83</v>
      </c>
      <c r="H29" s="3"/>
      <c r="I29" s="2"/>
      <c r="J29" s="3"/>
      <c r="K29" s="3"/>
      <c r="L29" s="7"/>
    </row>
    <row r="30" spans="1:12" ht="25" x14ac:dyDescent="0.25">
      <c r="A30" s="5"/>
      <c r="B30" s="5"/>
      <c r="C30" s="5"/>
      <c r="D30" s="4" t="s">
        <v>81</v>
      </c>
      <c r="E30" s="6" t="s">
        <v>85</v>
      </c>
      <c r="F30" s="2"/>
      <c r="G30" s="3" t="s">
        <v>86</v>
      </c>
      <c r="H30" s="3"/>
      <c r="I30" s="2"/>
      <c r="J30" s="3"/>
      <c r="K30" s="3"/>
      <c r="L30" s="4" t="str">
        <f>IF(COUNTIF($F$30:$F$33,"&lt;&gt;")=0,"いずれかの選択肢に回答してください",IF(COUNTIF($F$30:$F$33,"&lt;&gt;")&gt;1,"30~33行目は1つだけ選択してください",""))</f>
        <v>いずれかの選択肢に回答してください</v>
      </c>
    </row>
    <row r="31" spans="1:12" ht="75" x14ac:dyDescent="0.25">
      <c r="A31" s="5"/>
      <c r="B31" s="5"/>
      <c r="C31" s="5"/>
      <c r="D31" s="5"/>
      <c r="E31" s="5"/>
      <c r="F31" s="2"/>
      <c r="G31" s="3" t="s">
        <v>87</v>
      </c>
      <c r="H31" s="3"/>
      <c r="I31" s="2"/>
      <c r="J31" s="3"/>
      <c r="K31" s="3"/>
      <c r="L31" s="7"/>
    </row>
    <row r="32" spans="1:12" ht="25" x14ac:dyDescent="0.25">
      <c r="A32" s="5"/>
      <c r="B32" s="5"/>
      <c r="C32" s="5"/>
      <c r="D32" s="5"/>
      <c r="E32" s="5"/>
      <c r="F32" s="2"/>
      <c r="G32" s="3" t="s">
        <v>89</v>
      </c>
      <c r="H32" s="3"/>
      <c r="I32" s="2"/>
      <c r="J32" s="3"/>
      <c r="K32" s="3"/>
      <c r="L32" s="7"/>
    </row>
    <row r="33" spans="1:12" ht="100" x14ac:dyDescent="0.25">
      <c r="A33" s="5"/>
      <c r="B33" s="5"/>
      <c r="C33" s="5"/>
      <c r="D33" s="5"/>
      <c r="E33" s="5"/>
      <c r="F33" s="2"/>
      <c r="G33" s="3" t="s">
        <v>91</v>
      </c>
      <c r="H33" s="3"/>
      <c r="I33" s="2"/>
      <c r="J33" s="3"/>
      <c r="K33" s="3"/>
      <c r="L33" s="7"/>
    </row>
    <row r="34" spans="1:12" ht="37.5" x14ac:dyDescent="0.25">
      <c r="A34" s="5"/>
      <c r="B34" s="5"/>
      <c r="C34" s="5"/>
      <c r="D34" s="4" t="s">
        <v>93</v>
      </c>
      <c r="E34" s="6" t="s">
        <v>94</v>
      </c>
      <c r="F34" s="2"/>
      <c r="G34" s="3" t="s">
        <v>96</v>
      </c>
      <c r="H34" s="3"/>
      <c r="I34" s="2"/>
      <c r="J34" s="3"/>
      <c r="K34" s="3"/>
      <c r="L34" s="4" t="str">
        <f>IF(COUNTIF($F$34:$F$37,"&lt;&gt;")=0,"いずれかの選択肢に回答してください",IF(COUNTIF($F$34:$F$37,"&lt;&gt;")&gt;1,"34~37行目は1つだけ選択してください",""))</f>
        <v>いずれかの選択肢に回答してください</v>
      </c>
    </row>
    <row r="35" spans="1:12" ht="75" x14ac:dyDescent="0.25">
      <c r="A35" s="5"/>
      <c r="B35" s="5"/>
      <c r="C35" s="5"/>
      <c r="D35" s="5"/>
      <c r="E35" s="5"/>
      <c r="F35" s="2"/>
      <c r="G35" s="3" t="s">
        <v>99</v>
      </c>
      <c r="H35" s="3"/>
      <c r="I35" s="2"/>
      <c r="J35" s="3"/>
      <c r="K35" s="3"/>
      <c r="L35" s="7"/>
    </row>
    <row r="36" spans="1:12" ht="25" x14ac:dyDescent="0.25">
      <c r="A36" s="5"/>
      <c r="B36" s="5"/>
      <c r="C36" s="5"/>
      <c r="D36" s="5"/>
      <c r="E36" s="5"/>
      <c r="F36" s="2"/>
      <c r="G36" s="3" t="s">
        <v>101</v>
      </c>
      <c r="H36" s="3"/>
      <c r="I36" s="2"/>
      <c r="J36" s="3"/>
      <c r="K36" s="3"/>
      <c r="L36" s="7"/>
    </row>
    <row r="37" spans="1:12" ht="112.5" x14ac:dyDescent="0.25">
      <c r="A37" s="5"/>
      <c r="B37" s="5"/>
      <c r="C37" s="5"/>
      <c r="D37" s="5"/>
      <c r="E37" s="5"/>
      <c r="F37" s="2"/>
      <c r="G37" s="3" t="s">
        <v>105</v>
      </c>
      <c r="H37" s="3"/>
      <c r="I37" s="2"/>
      <c r="J37" s="3"/>
      <c r="K37" s="3"/>
      <c r="L37" s="7"/>
    </row>
    <row r="38" spans="1:12" ht="12.5" x14ac:dyDescent="0.25">
      <c r="A38" s="4" t="s">
        <v>108</v>
      </c>
      <c r="B38" s="4" t="s">
        <v>104</v>
      </c>
      <c r="C38" s="4" t="s">
        <v>111</v>
      </c>
      <c r="D38" s="4" t="s">
        <v>107</v>
      </c>
      <c r="E38" s="6" t="s">
        <v>113</v>
      </c>
      <c r="F38" s="2"/>
      <c r="G38" s="3" t="s">
        <v>110</v>
      </c>
      <c r="H38" s="3" t="s">
        <v>114</v>
      </c>
      <c r="I38" s="2"/>
      <c r="J38" s="3"/>
      <c r="K38" s="3"/>
      <c r="L38" s="4" t="str">
        <f>IF(COUNTIF($F$38:$F$62,"&lt;&gt;")=0,"当てはまるすべての選択肢に回答してください",IF(AND(COUNTIF($F$38:$F$60,"&lt;&gt;")&gt;0,COUNTIF($F$61:$F$62,"&lt;&gt;")&gt;0),"回答選択肢と「未取得」「非公開」は同時に選択できません。いずれかの回答を削除してください。",IF(COUNTIF($F$61:$F$62,"&lt;&gt;")&gt;1,"48~62行目は1つだけ選択してください","")))</f>
        <v>当てはまるすべての選択肢に回答してください</v>
      </c>
    </row>
    <row r="39" spans="1:12" ht="12.5" x14ac:dyDescent="0.25">
      <c r="A39" s="5"/>
      <c r="B39" s="5"/>
      <c r="C39" s="5"/>
      <c r="D39" s="5"/>
      <c r="E39" s="5"/>
      <c r="F39" s="2"/>
      <c r="G39" s="3" t="s">
        <v>110</v>
      </c>
      <c r="H39" s="3" t="s">
        <v>118</v>
      </c>
      <c r="I39" s="2"/>
      <c r="J39" s="3"/>
      <c r="K39" s="3"/>
      <c r="L39" s="7"/>
    </row>
    <row r="40" spans="1:12" ht="12.5" x14ac:dyDescent="0.25">
      <c r="A40" s="5"/>
      <c r="B40" s="5"/>
      <c r="C40" s="5"/>
      <c r="D40" s="5"/>
      <c r="E40" s="5"/>
      <c r="F40" s="2"/>
      <c r="G40" s="3" t="s">
        <v>110</v>
      </c>
      <c r="H40" s="3" t="s">
        <v>120</v>
      </c>
      <c r="I40" s="2"/>
      <c r="J40" s="3"/>
      <c r="K40" s="3"/>
      <c r="L40" s="7"/>
    </row>
    <row r="41" spans="1:12" ht="12.5" x14ac:dyDescent="0.25">
      <c r="A41" s="5"/>
      <c r="B41" s="5"/>
      <c r="C41" s="5"/>
      <c r="D41" s="5"/>
      <c r="E41" s="5"/>
      <c r="F41" s="2"/>
      <c r="G41" s="3" t="s">
        <v>117</v>
      </c>
      <c r="H41" s="3" t="s">
        <v>114</v>
      </c>
      <c r="I41" s="2"/>
      <c r="J41" s="3"/>
      <c r="K41" s="3"/>
      <c r="L41" s="7"/>
    </row>
    <row r="42" spans="1:12" ht="12.5" x14ac:dyDescent="0.25">
      <c r="A42" s="5"/>
      <c r="B42" s="5"/>
      <c r="C42" s="5"/>
      <c r="D42" s="5"/>
      <c r="E42" s="5"/>
      <c r="F42" s="2"/>
      <c r="G42" s="3" t="s">
        <v>117</v>
      </c>
      <c r="H42" s="3" t="s">
        <v>118</v>
      </c>
      <c r="I42" s="2"/>
      <c r="J42" s="3"/>
      <c r="K42" s="3"/>
      <c r="L42" s="7"/>
    </row>
    <row r="43" spans="1:12" ht="12.5" x14ac:dyDescent="0.25">
      <c r="A43" s="5"/>
      <c r="B43" s="5"/>
      <c r="C43" s="5"/>
      <c r="D43" s="5"/>
      <c r="E43" s="5"/>
      <c r="F43" s="2"/>
      <c r="G43" s="3" t="s">
        <v>117</v>
      </c>
      <c r="H43" s="3" t="s">
        <v>120</v>
      </c>
      <c r="I43" s="2"/>
      <c r="J43" s="3"/>
      <c r="K43" s="3"/>
      <c r="L43" s="7"/>
    </row>
    <row r="44" spans="1:12" ht="12.5" x14ac:dyDescent="0.25">
      <c r="A44" s="5"/>
      <c r="B44" s="5"/>
      <c r="C44" s="5"/>
      <c r="D44" s="5"/>
      <c r="E44" s="5"/>
      <c r="F44" s="2"/>
      <c r="G44" s="3" t="s">
        <v>119</v>
      </c>
      <c r="H44" s="3" t="s">
        <v>114</v>
      </c>
      <c r="I44" s="2"/>
      <c r="J44" s="3"/>
      <c r="K44" s="3"/>
      <c r="L44" s="7"/>
    </row>
    <row r="45" spans="1:12" ht="12.5" x14ac:dyDescent="0.25">
      <c r="A45" s="5"/>
      <c r="B45" s="5"/>
      <c r="C45" s="5"/>
      <c r="D45" s="5"/>
      <c r="E45" s="5"/>
      <c r="F45" s="2"/>
      <c r="G45" s="3" t="s">
        <v>119</v>
      </c>
      <c r="H45" s="3" t="s">
        <v>118</v>
      </c>
      <c r="I45" s="2"/>
      <c r="J45" s="3"/>
      <c r="K45" s="3"/>
      <c r="L45" s="7"/>
    </row>
    <row r="46" spans="1:12" ht="12.5" x14ac:dyDescent="0.25">
      <c r="A46" s="5"/>
      <c r="B46" s="5"/>
      <c r="C46" s="5"/>
      <c r="D46" s="5"/>
      <c r="E46" s="5"/>
      <c r="F46" s="2"/>
      <c r="G46" s="3" t="s">
        <v>119</v>
      </c>
      <c r="H46" s="3" t="s">
        <v>120</v>
      </c>
      <c r="I46" s="2"/>
      <c r="J46" s="3"/>
      <c r="K46" s="3"/>
      <c r="L46" s="7"/>
    </row>
    <row r="47" spans="1:12" ht="50" x14ac:dyDescent="0.25">
      <c r="A47" s="5"/>
      <c r="B47" s="5"/>
      <c r="C47" s="5"/>
      <c r="D47" s="5"/>
      <c r="E47" s="5"/>
      <c r="F47" s="2"/>
      <c r="G47" s="3" t="s">
        <v>126</v>
      </c>
      <c r="H47" s="3" t="s">
        <v>114</v>
      </c>
      <c r="I47" s="2"/>
      <c r="J47" s="3"/>
      <c r="K47" s="3"/>
      <c r="L47" s="7"/>
    </row>
    <row r="48" spans="1:12" ht="50" x14ac:dyDescent="0.25">
      <c r="A48" s="5"/>
      <c r="B48" s="5"/>
      <c r="C48" s="5"/>
      <c r="D48" s="5"/>
      <c r="E48" s="5"/>
      <c r="F48" s="2"/>
      <c r="G48" s="3" t="s">
        <v>126</v>
      </c>
      <c r="H48" s="3" t="s">
        <v>118</v>
      </c>
      <c r="I48" s="2"/>
      <c r="J48" s="3"/>
      <c r="K48" s="3"/>
      <c r="L48" s="7"/>
    </row>
    <row r="49" spans="1:12" ht="12.5" x14ac:dyDescent="0.25">
      <c r="A49" s="5"/>
      <c r="B49" s="5"/>
      <c r="C49" s="5"/>
      <c r="D49" s="5"/>
      <c r="E49" s="5"/>
      <c r="F49" s="2"/>
      <c r="G49" s="3" t="s">
        <v>129</v>
      </c>
      <c r="H49" s="3" t="s">
        <v>130</v>
      </c>
      <c r="I49" s="2"/>
      <c r="J49" s="3"/>
      <c r="K49" s="3"/>
      <c r="L49" s="7"/>
    </row>
    <row r="50" spans="1:12" ht="12.5" x14ac:dyDescent="0.25">
      <c r="A50" s="5"/>
      <c r="B50" s="5"/>
      <c r="C50" s="5"/>
      <c r="D50" s="5"/>
      <c r="E50" s="5"/>
      <c r="F50" s="2"/>
      <c r="G50" s="3" t="s">
        <v>129</v>
      </c>
      <c r="H50" s="3" t="s">
        <v>132</v>
      </c>
      <c r="I50" s="2"/>
      <c r="J50" s="3"/>
      <c r="K50" s="3"/>
      <c r="L50" s="7"/>
    </row>
    <row r="51" spans="1:12" ht="12.5" x14ac:dyDescent="0.25">
      <c r="A51" s="5"/>
      <c r="B51" s="5"/>
      <c r="C51" s="5"/>
      <c r="D51" s="5"/>
      <c r="E51" s="5"/>
      <c r="F51" s="2"/>
      <c r="G51" s="3" t="s">
        <v>129</v>
      </c>
      <c r="H51" s="3" t="s">
        <v>133</v>
      </c>
      <c r="I51" s="2"/>
      <c r="J51" s="3"/>
      <c r="K51" s="3"/>
      <c r="L51" s="7"/>
    </row>
    <row r="52" spans="1:12" ht="12.5" x14ac:dyDescent="0.25">
      <c r="A52" s="5"/>
      <c r="B52" s="5"/>
      <c r="C52" s="5"/>
      <c r="D52" s="5"/>
      <c r="E52" s="5"/>
      <c r="F52" s="2"/>
      <c r="G52" s="3" t="s">
        <v>135</v>
      </c>
      <c r="H52" s="3" t="s">
        <v>130</v>
      </c>
      <c r="I52" s="2"/>
      <c r="J52" s="3"/>
      <c r="K52" s="3"/>
      <c r="L52" s="7"/>
    </row>
    <row r="53" spans="1:12" ht="12.5" x14ac:dyDescent="0.25">
      <c r="A53" s="5"/>
      <c r="B53" s="5"/>
      <c r="C53" s="5"/>
      <c r="D53" s="5"/>
      <c r="E53" s="5"/>
      <c r="F53" s="2"/>
      <c r="G53" s="3" t="s">
        <v>135</v>
      </c>
      <c r="H53" s="3" t="s">
        <v>136</v>
      </c>
      <c r="I53" s="2"/>
      <c r="J53" s="3"/>
      <c r="K53" s="3"/>
      <c r="L53" s="7"/>
    </row>
    <row r="54" spans="1:12" ht="12.5" x14ac:dyDescent="0.25">
      <c r="A54" s="5"/>
      <c r="B54" s="5"/>
      <c r="C54" s="5"/>
      <c r="D54" s="5"/>
      <c r="E54" s="5"/>
      <c r="F54" s="2"/>
      <c r="G54" s="3" t="s">
        <v>135</v>
      </c>
      <c r="H54" s="3" t="s">
        <v>133</v>
      </c>
      <c r="I54" s="2"/>
      <c r="J54" s="3"/>
      <c r="K54" s="3"/>
      <c r="L54" s="7"/>
    </row>
    <row r="55" spans="1:12" ht="12.5" x14ac:dyDescent="0.25">
      <c r="A55" s="5"/>
      <c r="B55" s="5"/>
      <c r="C55" s="5"/>
      <c r="D55" s="5"/>
      <c r="E55" s="5"/>
      <c r="F55" s="2"/>
      <c r="G55" s="3" t="s">
        <v>131</v>
      </c>
      <c r="H55" s="3" t="s">
        <v>114</v>
      </c>
      <c r="I55" s="2"/>
      <c r="J55" s="3"/>
      <c r="K55" s="3"/>
      <c r="L55" s="7"/>
    </row>
    <row r="56" spans="1:12" ht="12.5" x14ac:dyDescent="0.25">
      <c r="A56" s="5"/>
      <c r="B56" s="5"/>
      <c r="C56" s="5"/>
      <c r="D56" s="5"/>
      <c r="E56" s="5"/>
      <c r="F56" s="2"/>
      <c r="G56" s="3" t="s">
        <v>131</v>
      </c>
      <c r="H56" s="3" t="s">
        <v>118</v>
      </c>
      <c r="I56" s="2"/>
      <c r="J56" s="3"/>
      <c r="K56" s="3"/>
      <c r="L56" s="7"/>
    </row>
    <row r="57" spans="1:12" ht="12.5" x14ac:dyDescent="0.25">
      <c r="A57" s="5"/>
      <c r="B57" s="5"/>
      <c r="C57" s="5"/>
      <c r="D57" s="5"/>
      <c r="E57" s="5"/>
      <c r="F57" s="2"/>
      <c r="G57" s="3" t="s">
        <v>134</v>
      </c>
      <c r="H57" s="3" t="s">
        <v>114</v>
      </c>
      <c r="I57" s="2"/>
      <c r="J57" s="3"/>
      <c r="K57" s="3"/>
      <c r="L57" s="7"/>
    </row>
    <row r="58" spans="1:12" ht="12.5" x14ac:dyDescent="0.25">
      <c r="A58" s="5"/>
      <c r="B58" s="5"/>
      <c r="C58" s="5"/>
      <c r="D58" s="5"/>
      <c r="E58" s="5"/>
      <c r="F58" s="2"/>
      <c r="G58" s="3" t="s">
        <v>134</v>
      </c>
      <c r="H58" s="3" t="s">
        <v>118</v>
      </c>
      <c r="I58" s="2"/>
      <c r="J58" s="3"/>
      <c r="K58" s="3"/>
      <c r="L58" s="7"/>
    </row>
    <row r="59" spans="1:12" ht="12.5" x14ac:dyDescent="0.25">
      <c r="A59" s="5"/>
      <c r="B59" s="5"/>
      <c r="C59" s="5"/>
      <c r="D59" s="5"/>
      <c r="E59" s="5"/>
      <c r="F59" s="2"/>
      <c r="G59" s="3" t="s">
        <v>146</v>
      </c>
      <c r="H59" s="3" t="s">
        <v>138</v>
      </c>
      <c r="I59" s="2"/>
      <c r="J59" s="3"/>
      <c r="K59" s="3"/>
      <c r="L59" s="7"/>
    </row>
    <row r="60" spans="1:12" ht="12.5" x14ac:dyDescent="0.25">
      <c r="A60" s="5"/>
      <c r="B60" s="5"/>
      <c r="C60" s="5"/>
      <c r="D60" s="5"/>
      <c r="E60" s="5"/>
      <c r="F60" s="2"/>
      <c r="G60" s="3" t="s">
        <v>147</v>
      </c>
      <c r="H60" s="3"/>
      <c r="I60" s="2"/>
      <c r="J60" s="3"/>
      <c r="K60" s="3"/>
      <c r="L60" s="7"/>
    </row>
    <row r="61" spans="1:12" ht="12.5" x14ac:dyDescent="0.25">
      <c r="A61" s="5"/>
      <c r="B61" s="5"/>
      <c r="C61" s="5"/>
      <c r="D61" s="5"/>
      <c r="E61" s="5"/>
      <c r="F61" s="2"/>
      <c r="G61" s="3" t="s">
        <v>148</v>
      </c>
      <c r="H61" s="3"/>
      <c r="I61" s="2"/>
      <c r="J61" s="3"/>
      <c r="K61" s="3"/>
      <c r="L61" s="7"/>
    </row>
    <row r="62" spans="1:12" ht="12.5" x14ac:dyDescent="0.25">
      <c r="A62" s="5"/>
      <c r="B62" s="5"/>
      <c r="C62" s="5"/>
      <c r="D62" s="5"/>
      <c r="E62" s="5"/>
      <c r="F62" s="2"/>
      <c r="G62" s="3" t="s">
        <v>41</v>
      </c>
      <c r="H62" s="3"/>
      <c r="I62" s="2"/>
      <c r="J62" s="3"/>
      <c r="K62" s="3"/>
      <c r="L62" s="7"/>
    </row>
    <row r="63" spans="1:12" ht="12.5" x14ac:dyDescent="0.25">
      <c r="A63" s="5"/>
      <c r="B63" s="4" t="s">
        <v>141</v>
      </c>
      <c r="C63" s="4" t="s">
        <v>149</v>
      </c>
      <c r="D63" s="4" t="s">
        <v>143</v>
      </c>
      <c r="E63" s="6" t="s">
        <v>150</v>
      </c>
      <c r="F63" s="2"/>
      <c r="G63" s="3" t="s">
        <v>151</v>
      </c>
      <c r="H63" s="3"/>
      <c r="I63" s="2"/>
      <c r="J63" s="3"/>
      <c r="K63" s="3"/>
      <c r="L63" s="4" t="str">
        <f>IF(COUNTIF($F$63:$F$65,"&lt;&gt;")=0,"いずれかの選択肢に回答してください",IF(COUNTIF($F$63:$F$65,"&lt;&gt;")&gt;1,"63~65行目は1つだけ選択してください",""))</f>
        <v>いずれかの選択肢に回答してください</v>
      </c>
    </row>
    <row r="64" spans="1:12" ht="12.5" x14ac:dyDescent="0.25">
      <c r="A64" s="5"/>
      <c r="B64" s="5"/>
      <c r="C64" s="5"/>
      <c r="D64" s="5"/>
      <c r="E64" s="5"/>
      <c r="F64" s="2"/>
      <c r="G64" s="3" t="s">
        <v>156</v>
      </c>
      <c r="H64" s="3"/>
      <c r="I64" s="2"/>
      <c r="J64" s="3"/>
      <c r="K64" s="3"/>
      <c r="L64" s="7"/>
    </row>
    <row r="65" spans="1:12" ht="12.5" x14ac:dyDescent="0.25">
      <c r="A65" s="5"/>
      <c r="B65" s="5"/>
      <c r="C65" s="5"/>
      <c r="D65" s="5"/>
      <c r="E65" s="5"/>
      <c r="F65" s="2"/>
      <c r="G65" s="3" t="s">
        <v>41</v>
      </c>
      <c r="H65" s="3"/>
      <c r="I65" s="2"/>
      <c r="J65" s="3"/>
      <c r="K65" s="3"/>
      <c r="L65" s="7"/>
    </row>
    <row r="66" spans="1:12" ht="12.5" x14ac:dyDescent="0.25">
      <c r="A66" s="5"/>
      <c r="B66" s="4" t="s">
        <v>152</v>
      </c>
      <c r="C66" s="4" t="s">
        <v>158</v>
      </c>
      <c r="D66" s="4" t="s">
        <v>154</v>
      </c>
      <c r="E66" s="6" t="s">
        <v>159</v>
      </c>
      <c r="F66" s="2"/>
      <c r="G66" s="3" t="s">
        <v>160</v>
      </c>
      <c r="H66" s="3"/>
      <c r="I66" s="2"/>
      <c r="J66" s="3"/>
      <c r="K66" s="3"/>
      <c r="L66" s="4" t="str">
        <f>IF(COUNTIF($F$66:$F$71,"&lt;&gt;")=0,"当てはまるすべての選択肢に回答してください",IF(AND(COUNTIF($F$66:$F$69,"&lt;&gt;")&gt;0,COUNTIF($F$70:$F$71,"&lt;&gt;")&gt;0),"回答選択肢と「未対応」「非公開」は同時に選択できません。いずれかの回答を削除してください。",IF(COUNTIF($F$70:$F$71,"&lt;&gt;")&gt;1,"70~71行目は1つだけ選択してください","")))</f>
        <v>当てはまるすべての選択肢に回答してください</v>
      </c>
    </row>
    <row r="67" spans="1:12" ht="12.5" x14ac:dyDescent="0.25">
      <c r="A67" s="5"/>
      <c r="B67" s="5"/>
      <c r="C67" s="5"/>
      <c r="D67" s="5"/>
      <c r="E67" s="5"/>
      <c r="F67" s="2"/>
      <c r="G67" s="3" t="s">
        <v>163</v>
      </c>
      <c r="H67" s="3"/>
      <c r="I67" s="2"/>
      <c r="J67" s="3"/>
      <c r="K67" s="3"/>
      <c r="L67" s="7"/>
    </row>
    <row r="68" spans="1:12" ht="12.5" x14ac:dyDescent="0.25">
      <c r="A68" s="5"/>
      <c r="B68" s="5"/>
      <c r="C68" s="5"/>
      <c r="D68" s="5"/>
      <c r="E68" s="5"/>
      <c r="F68" s="2"/>
      <c r="G68" s="3" t="s">
        <v>164</v>
      </c>
      <c r="H68" s="3"/>
      <c r="I68" s="2"/>
      <c r="J68" s="3"/>
      <c r="K68" s="3"/>
      <c r="L68" s="7"/>
    </row>
    <row r="69" spans="1:12" ht="12.5" x14ac:dyDescent="0.25">
      <c r="A69" s="5"/>
      <c r="B69" s="5"/>
      <c r="C69" s="5"/>
      <c r="D69" s="5"/>
      <c r="E69" s="5"/>
      <c r="F69" s="2"/>
      <c r="G69" s="3" t="s">
        <v>147</v>
      </c>
      <c r="H69" s="3"/>
      <c r="I69" s="2"/>
      <c r="J69" s="3"/>
      <c r="K69" s="3"/>
      <c r="L69" s="7"/>
    </row>
    <row r="70" spans="1:12" ht="12.5" x14ac:dyDescent="0.25">
      <c r="A70" s="5"/>
      <c r="B70" s="5"/>
      <c r="C70" s="5"/>
      <c r="D70" s="5"/>
      <c r="E70" s="5"/>
      <c r="F70" s="2"/>
      <c r="G70" s="3" t="s">
        <v>165</v>
      </c>
      <c r="H70" s="3"/>
      <c r="I70" s="2"/>
      <c r="J70" s="3"/>
      <c r="K70" s="3"/>
      <c r="L70" s="7"/>
    </row>
    <row r="71" spans="1:12" ht="12.5" x14ac:dyDescent="0.25">
      <c r="A71" s="5"/>
      <c r="B71" s="5"/>
      <c r="C71" s="5"/>
      <c r="D71" s="5"/>
      <c r="E71" s="5"/>
      <c r="F71" s="2"/>
      <c r="G71" s="3" t="s">
        <v>41</v>
      </c>
      <c r="H71" s="3"/>
      <c r="I71" s="2"/>
      <c r="J71" s="3"/>
      <c r="K71" s="3"/>
      <c r="L71" s="7"/>
    </row>
    <row r="72" spans="1:12" ht="25" x14ac:dyDescent="0.25">
      <c r="A72" s="5"/>
      <c r="B72" s="4" t="s">
        <v>166</v>
      </c>
      <c r="C72" s="4" t="s">
        <v>170</v>
      </c>
      <c r="D72" s="4" t="s">
        <v>168</v>
      </c>
      <c r="E72" s="6" t="s">
        <v>172</v>
      </c>
      <c r="F72" s="2"/>
      <c r="G72" s="3" t="s">
        <v>173</v>
      </c>
      <c r="H72" s="3"/>
      <c r="I72" s="2"/>
      <c r="J72" s="3"/>
      <c r="K72" s="3"/>
      <c r="L72" s="4" t="str">
        <f>IF(COUNTIF($F$72:$F$83,"&lt;&gt;")=0,"当てはまるすべての選択肢に回答してください",IF(AND(COUNTIF($F$72:$F$81,"&lt;&gt;")&gt;0,COUNTIF($F$82:$F$83,"&lt;&gt;")&gt;0),"回答選択肢と「未実施」「非公開」は同時に選択できません。いずれかの回答を削除してください。",IF(COUNTIF($F$82:$F$83,"&lt;&gt;")&gt;1,"77~83行目は1つだけ選択してください","")))</f>
        <v>当てはまるすべての選択肢に回答してください</v>
      </c>
    </row>
    <row r="73" spans="1:12" ht="25" x14ac:dyDescent="0.25">
      <c r="A73" s="5"/>
      <c r="B73" s="5"/>
      <c r="C73" s="5"/>
      <c r="D73" s="5"/>
      <c r="E73" s="5"/>
      <c r="F73" s="2"/>
      <c r="G73" s="3" t="s">
        <v>175</v>
      </c>
      <c r="H73" s="3"/>
      <c r="I73" s="2"/>
      <c r="J73" s="3"/>
      <c r="K73" s="3"/>
      <c r="L73" s="7"/>
    </row>
    <row r="74" spans="1:12" ht="25" x14ac:dyDescent="0.25">
      <c r="A74" s="5"/>
      <c r="B74" s="5"/>
      <c r="C74" s="5"/>
      <c r="D74" s="5"/>
      <c r="E74" s="5"/>
      <c r="F74" s="2"/>
      <c r="G74" s="3" t="s">
        <v>178</v>
      </c>
      <c r="H74" s="3" t="s">
        <v>180</v>
      </c>
      <c r="I74" s="2"/>
      <c r="J74" s="3" t="s">
        <v>181</v>
      </c>
      <c r="K74" s="3"/>
      <c r="L74" s="7"/>
    </row>
    <row r="75" spans="1:12" ht="25" x14ac:dyDescent="0.25">
      <c r="A75" s="5"/>
      <c r="B75" s="5"/>
      <c r="C75" s="5"/>
      <c r="D75" s="5"/>
      <c r="E75" s="5"/>
      <c r="F75" s="2"/>
      <c r="G75" s="3" t="s">
        <v>178</v>
      </c>
      <c r="H75" s="3" t="s">
        <v>180</v>
      </c>
      <c r="I75" s="2"/>
      <c r="J75" s="3" t="s">
        <v>183</v>
      </c>
      <c r="K75" s="3"/>
      <c r="L75" s="7"/>
    </row>
    <row r="76" spans="1:12" ht="25" x14ac:dyDescent="0.25">
      <c r="A76" s="5"/>
      <c r="B76" s="5"/>
      <c r="C76" s="5"/>
      <c r="D76" s="5"/>
      <c r="E76" s="5"/>
      <c r="F76" s="2"/>
      <c r="G76" s="3" t="s">
        <v>178</v>
      </c>
      <c r="H76" s="3" t="s">
        <v>180</v>
      </c>
      <c r="I76" s="2"/>
      <c r="J76" s="3" t="s">
        <v>185</v>
      </c>
      <c r="K76" s="3"/>
      <c r="L76" s="7"/>
    </row>
    <row r="77" spans="1:12" ht="25" x14ac:dyDescent="0.25">
      <c r="A77" s="5"/>
      <c r="B77" s="5"/>
      <c r="C77" s="5"/>
      <c r="D77" s="5"/>
      <c r="E77" s="5"/>
      <c r="F77" s="2"/>
      <c r="G77" s="3" t="s">
        <v>178</v>
      </c>
      <c r="H77" s="3" t="s">
        <v>180</v>
      </c>
      <c r="I77" s="2"/>
      <c r="J77" s="3" t="s">
        <v>187</v>
      </c>
      <c r="K77" s="3"/>
      <c r="L77" s="7"/>
    </row>
    <row r="78" spans="1:12" ht="25" x14ac:dyDescent="0.25">
      <c r="A78" s="5"/>
      <c r="B78" s="5"/>
      <c r="C78" s="5"/>
      <c r="D78" s="5"/>
      <c r="E78" s="5"/>
      <c r="F78" s="2"/>
      <c r="G78" s="3" t="s">
        <v>178</v>
      </c>
      <c r="H78" s="3" t="s">
        <v>180</v>
      </c>
      <c r="I78" s="2"/>
      <c r="J78" s="3" t="s">
        <v>189</v>
      </c>
      <c r="K78" s="3"/>
      <c r="L78" s="7"/>
    </row>
    <row r="79" spans="1:12" ht="25" x14ac:dyDescent="0.25">
      <c r="A79" s="5"/>
      <c r="B79" s="5"/>
      <c r="C79" s="5"/>
      <c r="D79" s="5"/>
      <c r="E79" s="5"/>
      <c r="F79" s="2"/>
      <c r="G79" s="3" t="s">
        <v>178</v>
      </c>
      <c r="H79" s="3" t="s">
        <v>180</v>
      </c>
      <c r="I79" s="2"/>
      <c r="J79" s="3" t="s">
        <v>41</v>
      </c>
      <c r="K79" s="3"/>
      <c r="L79" s="7"/>
    </row>
    <row r="80" spans="1:12" ht="37.5" x14ac:dyDescent="0.25">
      <c r="A80" s="5"/>
      <c r="B80" s="5"/>
      <c r="C80" s="5"/>
      <c r="D80" s="5"/>
      <c r="E80" s="5"/>
      <c r="F80" s="2"/>
      <c r="G80" s="3" t="s">
        <v>191</v>
      </c>
      <c r="H80" s="3"/>
      <c r="I80" s="2"/>
      <c r="J80" s="3"/>
      <c r="K80" s="3"/>
      <c r="L80" s="7"/>
    </row>
    <row r="81" spans="1:12" ht="37.5" x14ac:dyDescent="0.25">
      <c r="A81" s="5"/>
      <c r="B81" s="5"/>
      <c r="C81" s="5"/>
      <c r="D81" s="5"/>
      <c r="E81" s="5"/>
      <c r="F81" s="2"/>
      <c r="G81" s="3" t="s">
        <v>193</v>
      </c>
      <c r="H81" s="3"/>
      <c r="I81" s="2"/>
      <c r="J81" s="3"/>
      <c r="K81" s="3"/>
      <c r="L81" s="7"/>
    </row>
    <row r="82" spans="1:12" ht="12.5" x14ac:dyDescent="0.25">
      <c r="A82" s="5"/>
      <c r="B82" s="5"/>
      <c r="C82" s="5"/>
      <c r="D82" s="5"/>
      <c r="E82" s="5"/>
      <c r="F82" s="2"/>
      <c r="G82" s="3" t="s">
        <v>194</v>
      </c>
      <c r="H82" s="3"/>
      <c r="I82" s="2"/>
      <c r="J82" s="3"/>
      <c r="K82" s="3"/>
      <c r="L82" s="7"/>
    </row>
    <row r="83" spans="1:12" ht="12.5" x14ac:dyDescent="0.25">
      <c r="A83" s="5"/>
      <c r="B83" s="5"/>
      <c r="C83" s="5"/>
      <c r="D83" s="5"/>
      <c r="E83" s="5"/>
      <c r="F83" s="2"/>
      <c r="G83" s="3" t="s">
        <v>41</v>
      </c>
      <c r="H83" s="3"/>
      <c r="I83" s="2"/>
      <c r="J83" s="3"/>
      <c r="K83" s="3"/>
      <c r="L83" s="7"/>
    </row>
    <row r="84" spans="1:12" ht="37.5" x14ac:dyDescent="0.25">
      <c r="A84" s="5"/>
      <c r="B84" s="5"/>
      <c r="C84" s="5"/>
      <c r="D84" s="4" t="s">
        <v>195</v>
      </c>
      <c r="E84" s="6" t="s">
        <v>198</v>
      </c>
      <c r="F84" s="2"/>
      <c r="G84" s="3" t="s">
        <v>199</v>
      </c>
      <c r="H84" s="3"/>
      <c r="I84" s="2"/>
      <c r="J84" s="3"/>
      <c r="K84" s="3"/>
      <c r="L84" s="4" t="str">
        <f>IF(COUNTIF($F$84:$F$100,"&lt;&gt;")=0,"当てはまるすべての選択肢に回答してください",IF(AND(COUNTIF($F$84:$F$98,"&lt;&gt;")&gt;0,COUNTIF($F$99:$F$100,"&lt;&gt;")&gt;0),"回答選択肢と「未実施」「非公開」は同時に選択できません。いずれかの回答を削除してください。",IF(COUNTIF($F$99:$F$100,"&lt;&gt;")&gt;1,"90~100行目は1つだけ選択してください","")))</f>
        <v>当てはまるすべての選択肢に回答してください</v>
      </c>
    </row>
    <row r="85" spans="1:12" ht="37.5" x14ac:dyDescent="0.25">
      <c r="A85" s="5"/>
      <c r="B85" s="5"/>
      <c r="C85" s="5"/>
      <c r="D85" s="5"/>
      <c r="E85" s="5"/>
      <c r="F85" s="2"/>
      <c r="G85" s="3" t="s">
        <v>207</v>
      </c>
      <c r="H85" s="3" t="s">
        <v>44</v>
      </c>
      <c r="I85" s="2"/>
      <c r="J85" s="3" t="s">
        <v>208</v>
      </c>
      <c r="K85" s="3"/>
      <c r="L85" s="7"/>
    </row>
    <row r="86" spans="1:12" ht="37.5" x14ac:dyDescent="0.25">
      <c r="A86" s="5"/>
      <c r="B86" s="5"/>
      <c r="C86" s="5"/>
      <c r="D86" s="5"/>
      <c r="E86" s="5"/>
      <c r="F86" s="2"/>
      <c r="G86" s="3" t="s">
        <v>207</v>
      </c>
      <c r="H86" s="3" t="s">
        <v>44</v>
      </c>
      <c r="I86" s="2"/>
      <c r="J86" s="3" t="s">
        <v>209</v>
      </c>
      <c r="K86" s="3"/>
      <c r="L86" s="7"/>
    </row>
    <row r="87" spans="1:12" ht="37.5" x14ac:dyDescent="0.25">
      <c r="A87" s="5"/>
      <c r="B87" s="5"/>
      <c r="C87" s="5"/>
      <c r="D87" s="5"/>
      <c r="E87" s="5"/>
      <c r="F87" s="2"/>
      <c r="G87" s="3" t="s">
        <v>207</v>
      </c>
      <c r="H87" s="3" t="s">
        <v>44</v>
      </c>
      <c r="I87" s="2"/>
      <c r="J87" s="3" t="s">
        <v>210</v>
      </c>
      <c r="K87" s="3"/>
      <c r="L87" s="7"/>
    </row>
    <row r="88" spans="1:12" ht="37.5" x14ac:dyDescent="0.25">
      <c r="A88" s="5"/>
      <c r="B88" s="5"/>
      <c r="C88" s="5"/>
      <c r="D88" s="5"/>
      <c r="E88" s="5"/>
      <c r="F88" s="2"/>
      <c r="G88" s="3" t="s">
        <v>207</v>
      </c>
      <c r="H88" s="3" t="s">
        <v>44</v>
      </c>
      <c r="I88" s="2"/>
      <c r="J88" s="3" t="s">
        <v>211</v>
      </c>
      <c r="K88" s="3"/>
      <c r="L88" s="7"/>
    </row>
    <row r="89" spans="1:12" ht="37.5" x14ac:dyDescent="0.25">
      <c r="A89" s="5"/>
      <c r="B89" s="5"/>
      <c r="C89" s="5"/>
      <c r="D89" s="5"/>
      <c r="E89" s="5"/>
      <c r="F89" s="2"/>
      <c r="G89" s="3" t="s">
        <v>207</v>
      </c>
      <c r="H89" s="3" t="s">
        <v>44</v>
      </c>
      <c r="I89" s="2"/>
      <c r="J89" s="3" t="s">
        <v>212</v>
      </c>
      <c r="K89" s="3"/>
      <c r="L89" s="7"/>
    </row>
    <row r="90" spans="1:12" ht="37.5" x14ac:dyDescent="0.25">
      <c r="A90" s="5"/>
      <c r="B90" s="5"/>
      <c r="C90" s="5"/>
      <c r="D90" s="5"/>
      <c r="E90" s="5"/>
      <c r="F90" s="2"/>
      <c r="G90" s="3" t="s">
        <v>213</v>
      </c>
      <c r="H90" s="3" t="s">
        <v>180</v>
      </c>
      <c r="I90" s="2"/>
      <c r="J90" s="3" t="s">
        <v>181</v>
      </c>
      <c r="K90" s="3"/>
      <c r="L90" s="7"/>
    </row>
    <row r="91" spans="1:12" ht="37.5" x14ac:dyDescent="0.25">
      <c r="A91" s="5"/>
      <c r="B91" s="5"/>
      <c r="C91" s="5"/>
      <c r="D91" s="5"/>
      <c r="E91" s="5"/>
      <c r="F91" s="2"/>
      <c r="G91" s="3" t="s">
        <v>213</v>
      </c>
      <c r="H91" s="3" t="s">
        <v>180</v>
      </c>
      <c r="I91" s="2"/>
      <c r="J91" s="3" t="s">
        <v>183</v>
      </c>
      <c r="K91" s="3"/>
      <c r="L91" s="7"/>
    </row>
    <row r="92" spans="1:12" ht="37.5" x14ac:dyDescent="0.25">
      <c r="A92" s="5"/>
      <c r="B92" s="5"/>
      <c r="C92" s="5"/>
      <c r="D92" s="5"/>
      <c r="E92" s="5"/>
      <c r="F92" s="2"/>
      <c r="G92" s="3" t="s">
        <v>213</v>
      </c>
      <c r="H92" s="3" t="s">
        <v>180</v>
      </c>
      <c r="I92" s="2"/>
      <c r="J92" s="3" t="s">
        <v>185</v>
      </c>
      <c r="K92" s="3"/>
      <c r="L92" s="7"/>
    </row>
    <row r="93" spans="1:12" ht="37.5" x14ac:dyDescent="0.25">
      <c r="A93" s="5"/>
      <c r="B93" s="5"/>
      <c r="C93" s="5"/>
      <c r="D93" s="5"/>
      <c r="E93" s="5"/>
      <c r="F93" s="2"/>
      <c r="G93" s="3" t="s">
        <v>213</v>
      </c>
      <c r="H93" s="3" t="s">
        <v>180</v>
      </c>
      <c r="I93" s="2"/>
      <c r="J93" s="3" t="s">
        <v>187</v>
      </c>
      <c r="K93" s="3"/>
      <c r="L93" s="7"/>
    </row>
    <row r="94" spans="1:12" ht="37.5" x14ac:dyDescent="0.25">
      <c r="A94" s="5"/>
      <c r="B94" s="5"/>
      <c r="C94" s="5"/>
      <c r="D94" s="5"/>
      <c r="E94" s="5"/>
      <c r="F94" s="2"/>
      <c r="G94" s="3" t="s">
        <v>213</v>
      </c>
      <c r="H94" s="3" t="s">
        <v>180</v>
      </c>
      <c r="I94" s="2"/>
      <c r="J94" s="3" t="s">
        <v>189</v>
      </c>
      <c r="K94" s="3"/>
      <c r="L94" s="7"/>
    </row>
    <row r="95" spans="1:12" ht="37.5" x14ac:dyDescent="0.25">
      <c r="A95" s="5"/>
      <c r="B95" s="5"/>
      <c r="C95" s="5"/>
      <c r="D95" s="5"/>
      <c r="E95" s="5"/>
      <c r="F95" s="2"/>
      <c r="G95" s="3" t="s">
        <v>213</v>
      </c>
      <c r="H95" s="3" t="s">
        <v>180</v>
      </c>
      <c r="I95" s="2"/>
      <c r="J95" s="3" t="s">
        <v>41</v>
      </c>
      <c r="K95" s="3"/>
      <c r="L95" s="7"/>
    </row>
    <row r="96" spans="1:12" ht="37.5" x14ac:dyDescent="0.25">
      <c r="A96" s="5"/>
      <c r="B96" s="5"/>
      <c r="C96" s="5"/>
      <c r="D96" s="5"/>
      <c r="E96" s="5"/>
      <c r="F96" s="2"/>
      <c r="G96" s="3" t="s">
        <v>221</v>
      </c>
      <c r="H96" s="3"/>
      <c r="I96" s="2"/>
      <c r="J96" s="3"/>
      <c r="K96" s="3"/>
      <c r="L96" s="7"/>
    </row>
    <row r="97" spans="1:12" ht="25" x14ac:dyDescent="0.25">
      <c r="A97" s="5"/>
      <c r="B97" s="5"/>
      <c r="C97" s="5"/>
      <c r="D97" s="5"/>
      <c r="E97" s="5"/>
      <c r="F97" s="2"/>
      <c r="G97" s="3" t="s">
        <v>222</v>
      </c>
      <c r="H97" s="3"/>
      <c r="I97" s="2"/>
      <c r="J97" s="3"/>
      <c r="K97" s="3"/>
      <c r="L97" s="7"/>
    </row>
    <row r="98" spans="1:12" ht="25" x14ac:dyDescent="0.25">
      <c r="A98" s="5"/>
      <c r="B98" s="5"/>
      <c r="C98" s="5"/>
      <c r="D98" s="5"/>
      <c r="E98" s="5"/>
      <c r="F98" s="2"/>
      <c r="G98" s="3" t="s">
        <v>223</v>
      </c>
      <c r="H98" s="3"/>
      <c r="I98" s="2"/>
      <c r="J98" s="3"/>
      <c r="K98" s="3"/>
      <c r="L98" s="7"/>
    </row>
    <row r="99" spans="1:12" ht="12.5" x14ac:dyDescent="0.25">
      <c r="A99" s="5"/>
      <c r="B99" s="5"/>
      <c r="C99" s="5"/>
      <c r="D99" s="5"/>
      <c r="E99" s="5"/>
      <c r="F99" s="2"/>
      <c r="G99" s="3" t="s">
        <v>194</v>
      </c>
      <c r="H99" s="3"/>
      <c r="I99" s="2"/>
      <c r="J99" s="3"/>
      <c r="K99" s="3"/>
      <c r="L99" s="7"/>
    </row>
    <row r="100" spans="1:12" ht="12.5" x14ac:dyDescent="0.25">
      <c r="A100" s="5"/>
      <c r="B100" s="5"/>
      <c r="C100" s="5"/>
      <c r="D100" s="5"/>
      <c r="E100" s="5"/>
      <c r="F100" s="2"/>
      <c r="G100" s="3" t="s">
        <v>41</v>
      </c>
      <c r="H100" s="3"/>
      <c r="I100" s="2"/>
      <c r="J100" s="3"/>
      <c r="K100" s="3"/>
      <c r="L100" s="7"/>
    </row>
    <row r="101" spans="1:12" ht="25" x14ac:dyDescent="0.25">
      <c r="A101" s="5"/>
      <c r="B101" s="5"/>
      <c r="C101" s="5"/>
      <c r="D101" s="4" t="s">
        <v>217</v>
      </c>
      <c r="E101" s="6" t="s">
        <v>224</v>
      </c>
      <c r="F101" s="2"/>
      <c r="G101" s="3" t="s">
        <v>225</v>
      </c>
      <c r="H101" s="3" t="s">
        <v>44</v>
      </c>
      <c r="I101" s="2"/>
      <c r="J101" s="3" t="s">
        <v>226</v>
      </c>
      <c r="K101" s="3"/>
      <c r="L101" s="4" t="str">
        <f>IF(COUNTIF($F$101:$F$114,"&lt;&gt;")=0,"当てはまるすべての選択肢に回答してください",IF(AND(COUNTIF($F$101:$F$112,"&lt;&gt;")&gt;0,COUNTIF($F$113:$F$114,"&lt;&gt;")&gt;0),"回答選択肢と「未実施」「非公開」は同時に選択できません。いずれかの回答を削除してください。",IF(COUNTIF($F$113:$F$114,"&lt;&gt;")&gt;1,"106~114行目は1つだけ選択してください","")))</f>
        <v>当てはまるすべての選択肢に回答してください</v>
      </c>
    </row>
    <row r="102" spans="1:12" ht="25" x14ac:dyDescent="0.25">
      <c r="A102" s="5"/>
      <c r="B102" s="5"/>
      <c r="C102" s="5"/>
      <c r="D102" s="5"/>
      <c r="E102" s="5"/>
      <c r="F102" s="2"/>
      <c r="G102" s="3" t="s">
        <v>225</v>
      </c>
      <c r="H102" s="3" t="s">
        <v>44</v>
      </c>
      <c r="I102" s="2"/>
      <c r="J102" s="3" t="s">
        <v>233</v>
      </c>
      <c r="K102" s="3"/>
      <c r="L102" s="7"/>
    </row>
    <row r="103" spans="1:12" ht="25" x14ac:dyDescent="0.25">
      <c r="A103" s="5"/>
      <c r="B103" s="5"/>
      <c r="C103" s="5"/>
      <c r="D103" s="5"/>
      <c r="E103" s="5"/>
      <c r="F103" s="2"/>
      <c r="G103" s="3" t="s">
        <v>225</v>
      </c>
      <c r="H103" s="3" t="s">
        <v>44</v>
      </c>
      <c r="I103" s="2"/>
      <c r="J103" s="3" t="s">
        <v>212</v>
      </c>
      <c r="K103" s="3"/>
      <c r="L103" s="7"/>
    </row>
    <row r="104" spans="1:12" ht="25" x14ac:dyDescent="0.25">
      <c r="A104" s="5"/>
      <c r="B104" s="5"/>
      <c r="C104" s="5"/>
      <c r="D104" s="5"/>
      <c r="E104" s="5"/>
      <c r="F104" s="2"/>
      <c r="G104" s="3" t="s">
        <v>234</v>
      </c>
      <c r="H104" s="3"/>
      <c r="I104" s="2"/>
      <c r="J104" s="3"/>
      <c r="K104" s="3"/>
      <c r="L104" s="7"/>
    </row>
    <row r="105" spans="1:12" ht="37.5" x14ac:dyDescent="0.25">
      <c r="A105" s="5"/>
      <c r="B105" s="5"/>
      <c r="C105" s="5"/>
      <c r="D105" s="5"/>
      <c r="E105" s="5"/>
      <c r="F105" s="2"/>
      <c r="G105" s="3" t="s">
        <v>235</v>
      </c>
      <c r="H105" s="3"/>
      <c r="I105" s="2"/>
      <c r="J105" s="3"/>
      <c r="K105" s="3"/>
      <c r="L105" s="7"/>
    </row>
    <row r="106" spans="1:12" ht="25" x14ac:dyDescent="0.25">
      <c r="A106" s="5"/>
      <c r="B106" s="5"/>
      <c r="C106" s="5"/>
      <c r="D106" s="5"/>
      <c r="E106" s="5"/>
      <c r="F106" s="2"/>
      <c r="G106" s="3" t="s">
        <v>236</v>
      </c>
      <c r="H106" s="3"/>
      <c r="I106" s="2"/>
      <c r="J106" s="3"/>
      <c r="K106" s="3"/>
      <c r="L106" s="7"/>
    </row>
    <row r="107" spans="1:12" ht="25" x14ac:dyDescent="0.25">
      <c r="A107" s="5"/>
      <c r="B107" s="5"/>
      <c r="C107" s="5"/>
      <c r="D107" s="5"/>
      <c r="E107" s="5"/>
      <c r="F107" s="2"/>
      <c r="G107" s="3" t="s">
        <v>237</v>
      </c>
      <c r="H107" s="3" t="s">
        <v>180</v>
      </c>
      <c r="I107" s="2"/>
      <c r="J107" s="3" t="s">
        <v>181</v>
      </c>
      <c r="K107" s="3"/>
      <c r="L107" s="7"/>
    </row>
    <row r="108" spans="1:12" ht="25" x14ac:dyDescent="0.25">
      <c r="A108" s="5"/>
      <c r="B108" s="5"/>
      <c r="C108" s="5"/>
      <c r="D108" s="5"/>
      <c r="E108" s="5"/>
      <c r="F108" s="2"/>
      <c r="G108" s="3" t="s">
        <v>237</v>
      </c>
      <c r="H108" s="3" t="s">
        <v>180</v>
      </c>
      <c r="I108" s="2"/>
      <c r="J108" s="3" t="s">
        <v>183</v>
      </c>
      <c r="K108" s="3"/>
      <c r="L108" s="7"/>
    </row>
    <row r="109" spans="1:12" ht="25" x14ac:dyDescent="0.25">
      <c r="A109" s="5"/>
      <c r="B109" s="5"/>
      <c r="C109" s="5"/>
      <c r="D109" s="5"/>
      <c r="E109" s="5"/>
      <c r="F109" s="2"/>
      <c r="G109" s="3" t="s">
        <v>237</v>
      </c>
      <c r="H109" s="3" t="s">
        <v>180</v>
      </c>
      <c r="I109" s="2"/>
      <c r="J109" s="3" t="s">
        <v>185</v>
      </c>
      <c r="K109" s="3"/>
      <c r="L109" s="7"/>
    </row>
    <row r="110" spans="1:12" ht="25" x14ac:dyDescent="0.25">
      <c r="A110" s="5"/>
      <c r="B110" s="5"/>
      <c r="C110" s="5"/>
      <c r="D110" s="5"/>
      <c r="E110" s="5"/>
      <c r="F110" s="2"/>
      <c r="G110" s="3" t="s">
        <v>237</v>
      </c>
      <c r="H110" s="3" t="s">
        <v>180</v>
      </c>
      <c r="I110" s="2"/>
      <c r="J110" s="3" t="s">
        <v>187</v>
      </c>
      <c r="K110" s="3"/>
      <c r="L110" s="7"/>
    </row>
    <row r="111" spans="1:12" ht="25" x14ac:dyDescent="0.25">
      <c r="A111" s="5"/>
      <c r="B111" s="5"/>
      <c r="C111" s="5"/>
      <c r="D111" s="5"/>
      <c r="E111" s="5"/>
      <c r="F111" s="2"/>
      <c r="G111" s="3" t="s">
        <v>237</v>
      </c>
      <c r="H111" s="3" t="s">
        <v>180</v>
      </c>
      <c r="I111" s="2"/>
      <c r="J111" s="3" t="s">
        <v>189</v>
      </c>
      <c r="K111" s="3"/>
      <c r="L111" s="7"/>
    </row>
    <row r="112" spans="1:12" ht="25" x14ac:dyDescent="0.25">
      <c r="A112" s="5"/>
      <c r="B112" s="5"/>
      <c r="C112" s="5"/>
      <c r="D112" s="5"/>
      <c r="E112" s="5"/>
      <c r="F112" s="2"/>
      <c r="G112" s="3" t="s">
        <v>237</v>
      </c>
      <c r="H112" s="3" t="s">
        <v>180</v>
      </c>
      <c r="I112" s="2"/>
      <c r="J112" s="3" t="s">
        <v>41</v>
      </c>
      <c r="K112" s="3"/>
      <c r="L112" s="7"/>
    </row>
    <row r="113" spans="1:12" ht="12.5" x14ac:dyDescent="0.25">
      <c r="A113" s="5"/>
      <c r="B113" s="5"/>
      <c r="C113" s="5"/>
      <c r="D113" s="5"/>
      <c r="E113" s="5"/>
      <c r="F113" s="2"/>
      <c r="G113" s="3" t="s">
        <v>194</v>
      </c>
      <c r="H113" s="3"/>
      <c r="I113" s="2"/>
      <c r="J113" s="3"/>
      <c r="K113" s="3"/>
      <c r="L113" s="7"/>
    </row>
    <row r="114" spans="1:12" ht="12.5" x14ac:dyDescent="0.25">
      <c r="A114" s="5"/>
      <c r="B114" s="5"/>
      <c r="C114" s="5"/>
      <c r="D114" s="5"/>
      <c r="E114" s="5"/>
      <c r="F114" s="2"/>
      <c r="G114" s="3" t="s">
        <v>41</v>
      </c>
      <c r="H114" s="3"/>
      <c r="I114" s="2"/>
      <c r="J114" s="3"/>
      <c r="K114" s="3"/>
      <c r="L114" s="7"/>
    </row>
    <row r="115" spans="1:12" ht="12.5" x14ac:dyDescent="0.25">
      <c r="A115" s="5"/>
      <c r="B115" s="5"/>
      <c r="C115" s="5"/>
      <c r="D115" s="4" t="s">
        <v>238</v>
      </c>
      <c r="E115" s="6" t="s">
        <v>241</v>
      </c>
      <c r="F115" s="2"/>
      <c r="G115" s="3" t="s">
        <v>242</v>
      </c>
      <c r="H115" s="3" t="s">
        <v>180</v>
      </c>
      <c r="I115" s="2"/>
      <c r="J115" s="3" t="s">
        <v>181</v>
      </c>
      <c r="K115" s="3"/>
      <c r="L115" s="4" t="str">
        <f>IF(COUNTIF($F$115:$F$130,"&lt;&gt;")=0,"当てはまるすべての選択肢に回答してください",IF(AND(COUNTIF($F$115:$F$128,"&lt;&gt;")&gt;0,COUNTIF($F$129:$F$130,"&lt;&gt;")&gt;0),"回答選択肢と「未実施」「非公開」は同時に選択できません。いずれかの回答を削除してください。",IF(COUNTIF($F$129:$F$130,"&lt;&gt;")&gt;1,"117~130行目は1つだけ選択してください","")))</f>
        <v>当てはまるすべての選択肢に回答してください</v>
      </c>
    </row>
    <row r="116" spans="1:12" ht="12.5" x14ac:dyDescent="0.25">
      <c r="A116" s="5"/>
      <c r="B116" s="5"/>
      <c r="C116" s="5"/>
      <c r="D116" s="5"/>
      <c r="E116" s="5"/>
      <c r="F116" s="2"/>
      <c r="G116" s="3" t="s">
        <v>242</v>
      </c>
      <c r="H116" s="3" t="s">
        <v>180</v>
      </c>
      <c r="I116" s="2"/>
      <c r="J116" s="3" t="s">
        <v>183</v>
      </c>
      <c r="K116" s="3"/>
      <c r="L116" s="7"/>
    </row>
    <row r="117" spans="1:12" ht="12.5" x14ac:dyDescent="0.25">
      <c r="A117" s="5"/>
      <c r="B117" s="5"/>
      <c r="C117" s="5"/>
      <c r="D117" s="5"/>
      <c r="E117" s="5"/>
      <c r="F117" s="2"/>
      <c r="G117" s="3" t="s">
        <v>242</v>
      </c>
      <c r="H117" s="3" t="s">
        <v>180</v>
      </c>
      <c r="I117" s="2"/>
      <c r="J117" s="3" t="s">
        <v>185</v>
      </c>
      <c r="K117" s="3"/>
      <c r="L117" s="7"/>
    </row>
    <row r="118" spans="1:12" ht="12.5" x14ac:dyDescent="0.25">
      <c r="A118" s="5"/>
      <c r="B118" s="5"/>
      <c r="C118" s="5"/>
      <c r="D118" s="5"/>
      <c r="E118" s="5"/>
      <c r="F118" s="2"/>
      <c r="G118" s="3" t="s">
        <v>242</v>
      </c>
      <c r="H118" s="3" t="s">
        <v>180</v>
      </c>
      <c r="I118" s="2"/>
      <c r="J118" s="3" t="s">
        <v>187</v>
      </c>
      <c r="K118" s="3"/>
      <c r="L118" s="7"/>
    </row>
    <row r="119" spans="1:12" ht="12.5" x14ac:dyDescent="0.25">
      <c r="A119" s="5"/>
      <c r="B119" s="5"/>
      <c r="C119" s="5"/>
      <c r="D119" s="5"/>
      <c r="E119" s="5"/>
      <c r="F119" s="2"/>
      <c r="G119" s="3" t="s">
        <v>242</v>
      </c>
      <c r="H119" s="3" t="s">
        <v>180</v>
      </c>
      <c r="I119" s="2"/>
      <c r="J119" s="3" t="s">
        <v>189</v>
      </c>
      <c r="K119" s="3"/>
      <c r="L119" s="7"/>
    </row>
    <row r="120" spans="1:12" ht="12.5" x14ac:dyDescent="0.25">
      <c r="A120" s="5"/>
      <c r="B120" s="5"/>
      <c r="C120" s="5"/>
      <c r="D120" s="5"/>
      <c r="E120" s="5"/>
      <c r="F120" s="2"/>
      <c r="G120" s="3" t="s">
        <v>242</v>
      </c>
      <c r="H120" s="3" t="s">
        <v>180</v>
      </c>
      <c r="I120" s="2"/>
      <c r="J120" s="3" t="s">
        <v>41</v>
      </c>
      <c r="K120" s="3"/>
      <c r="L120" s="7"/>
    </row>
    <row r="121" spans="1:12" ht="12.5" x14ac:dyDescent="0.25">
      <c r="A121" s="5"/>
      <c r="B121" s="5"/>
      <c r="C121" s="5"/>
      <c r="D121" s="5"/>
      <c r="E121" s="5"/>
      <c r="F121" s="2"/>
      <c r="G121" s="3" t="s">
        <v>242</v>
      </c>
      <c r="H121" s="3" t="s">
        <v>248</v>
      </c>
      <c r="I121" s="2"/>
      <c r="J121" s="3"/>
      <c r="K121" s="3"/>
      <c r="L121" s="7"/>
    </row>
    <row r="122" spans="1:12" ht="12.5" x14ac:dyDescent="0.25">
      <c r="A122" s="5"/>
      <c r="B122" s="5"/>
      <c r="C122" s="5"/>
      <c r="D122" s="5"/>
      <c r="E122" s="5"/>
      <c r="F122" s="2"/>
      <c r="G122" s="3" t="s">
        <v>250</v>
      </c>
      <c r="H122" s="3" t="s">
        <v>180</v>
      </c>
      <c r="I122" s="2"/>
      <c r="J122" s="3" t="s">
        <v>181</v>
      </c>
      <c r="K122" s="3"/>
      <c r="L122" s="7"/>
    </row>
    <row r="123" spans="1:12" ht="12.5" x14ac:dyDescent="0.25">
      <c r="A123" s="5"/>
      <c r="B123" s="5"/>
      <c r="C123" s="5"/>
      <c r="D123" s="5"/>
      <c r="E123" s="5"/>
      <c r="F123" s="2"/>
      <c r="G123" s="3" t="s">
        <v>250</v>
      </c>
      <c r="H123" s="3" t="s">
        <v>180</v>
      </c>
      <c r="I123" s="2"/>
      <c r="J123" s="3" t="s">
        <v>183</v>
      </c>
      <c r="K123" s="3"/>
      <c r="L123" s="7"/>
    </row>
    <row r="124" spans="1:12" ht="12.5" x14ac:dyDescent="0.25">
      <c r="A124" s="5"/>
      <c r="B124" s="5"/>
      <c r="C124" s="5"/>
      <c r="D124" s="5"/>
      <c r="E124" s="5"/>
      <c r="F124" s="2"/>
      <c r="G124" s="3" t="s">
        <v>250</v>
      </c>
      <c r="H124" s="3" t="s">
        <v>180</v>
      </c>
      <c r="I124" s="2"/>
      <c r="J124" s="3" t="s">
        <v>185</v>
      </c>
      <c r="K124" s="3"/>
      <c r="L124" s="7"/>
    </row>
    <row r="125" spans="1:12" ht="12.5" x14ac:dyDescent="0.25">
      <c r="A125" s="5"/>
      <c r="B125" s="5"/>
      <c r="C125" s="5"/>
      <c r="D125" s="5"/>
      <c r="E125" s="5"/>
      <c r="F125" s="2"/>
      <c r="G125" s="3" t="s">
        <v>250</v>
      </c>
      <c r="H125" s="3" t="s">
        <v>180</v>
      </c>
      <c r="I125" s="2"/>
      <c r="J125" s="3" t="s">
        <v>187</v>
      </c>
      <c r="K125" s="3"/>
      <c r="L125" s="7"/>
    </row>
    <row r="126" spans="1:12" ht="12.5" x14ac:dyDescent="0.25">
      <c r="A126" s="5"/>
      <c r="B126" s="5"/>
      <c r="C126" s="5"/>
      <c r="D126" s="5"/>
      <c r="E126" s="5"/>
      <c r="F126" s="2"/>
      <c r="G126" s="3" t="s">
        <v>250</v>
      </c>
      <c r="H126" s="3" t="s">
        <v>180</v>
      </c>
      <c r="I126" s="2"/>
      <c r="J126" s="3" t="s">
        <v>189</v>
      </c>
      <c r="K126" s="3"/>
      <c r="L126" s="7"/>
    </row>
    <row r="127" spans="1:12" ht="12.5" x14ac:dyDescent="0.25">
      <c r="A127" s="5"/>
      <c r="B127" s="5"/>
      <c r="C127" s="5"/>
      <c r="D127" s="5"/>
      <c r="E127" s="5"/>
      <c r="F127" s="2"/>
      <c r="G127" s="3" t="s">
        <v>250</v>
      </c>
      <c r="H127" s="3" t="s">
        <v>180</v>
      </c>
      <c r="I127" s="2"/>
      <c r="J127" s="3" t="s">
        <v>41</v>
      </c>
      <c r="K127" s="3"/>
      <c r="L127" s="7"/>
    </row>
    <row r="128" spans="1:12" ht="12.5" x14ac:dyDescent="0.25">
      <c r="A128" s="5"/>
      <c r="B128" s="5"/>
      <c r="C128" s="5"/>
      <c r="D128" s="5"/>
      <c r="E128" s="5"/>
      <c r="F128" s="2"/>
      <c r="G128" s="3" t="s">
        <v>250</v>
      </c>
      <c r="H128" s="3" t="s">
        <v>248</v>
      </c>
      <c r="I128" s="2"/>
      <c r="J128" s="3"/>
      <c r="K128" s="3"/>
      <c r="L128" s="7"/>
    </row>
    <row r="129" spans="1:12" ht="12.5" x14ac:dyDescent="0.25">
      <c r="A129" s="5"/>
      <c r="B129" s="5"/>
      <c r="C129" s="5"/>
      <c r="D129" s="5"/>
      <c r="E129" s="5"/>
      <c r="F129" s="2"/>
      <c r="G129" s="3" t="s">
        <v>194</v>
      </c>
      <c r="H129" s="3"/>
      <c r="I129" s="2"/>
      <c r="J129" s="3"/>
      <c r="K129" s="3"/>
      <c r="L129" s="7"/>
    </row>
    <row r="130" spans="1:12" ht="12.5" x14ac:dyDescent="0.25">
      <c r="A130" s="5"/>
      <c r="B130" s="5"/>
      <c r="C130" s="5"/>
      <c r="D130" s="5"/>
      <c r="E130" s="5"/>
      <c r="F130" s="2"/>
      <c r="G130" s="3" t="s">
        <v>41</v>
      </c>
      <c r="H130" s="3"/>
      <c r="I130" s="2"/>
      <c r="J130" s="3"/>
      <c r="K130" s="3"/>
      <c r="L130" s="7"/>
    </row>
    <row r="131" spans="1:12" ht="37.5" x14ac:dyDescent="0.25">
      <c r="A131" s="5"/>
      <c r="B131" s="4" t="s">
        <v>245</v>
      </c>
      <c r="C131" s="4" t="s">
        <v>252</v>
      </c>
      <c r="D131" s="4" t="s">
        <v>247</v>
      </c>
      <c r="E131" s="6" t="s">
        <v>254</v>
      </c>
      <c r="F131" s="2"/>
      <c r="G131" s="3" t="s">
        <v>256</v>
      </c>
      <c r="H131" s="3"/>
      <c r="I131" s="2"/>
      <c r="J131" s="3"/>
      <c r="K131" s="3"/>
      <c r="L131" s="4" t="str">
        <f>IF(COUNTIF($F$131:$F$142,"&lt;&gt;")=0,"当てはまるすべての選択肢に回答してください",IF(AND(COUNTIF($F$131:$F$140,"&lt;&gt;")&gt;0,COUNTIF($F$141:$F$142,"&lt;&gt;")&gt;0),"回答選択肢と「未実施」「非公開」は同時に選択できません。いずれかの回答を削除してください。",IF(COUNTIF($F$141:$F$142,"&lt;&gt;")&gt;1,"134~142行目は1つだけ選択してください","")))</f>
        <v>当てはまるすべての選択肢に回答してください</v>
      </c>
    </row>
    <row r="132" spans="1:12" ht="37.5" x14ac:dyDescent="0.25">
      <c r="A132" s="5"/>
      <c r="B132" s="5"/>
      <c r="C132" s="5"/>
      <c r="D132" s="5"/>
      <c r="E132" s="5"/>
      <c r="F132" s="2"/>
      <c r="G132" s="3" t="s">
        <v>259</v>
      </c>
      <c r="H132" s="3" t="s">
        <v>44</v>
      </c>
      <c r="I132" s="2"/>
      <c r="J132" s="3" t="s">
        <v>261</v>
      </c>
      <c r="K132" s="3"/>
      <c r="L132" s="7"/>
    </row>
    <row r="133" spans="1:12" ht="37.5" x14ac:dyDescent="0.25">
      <c r="A133" s="5"/>
      <c r="B133" s="5"/>
      <c r="C133" s="5"/>
      <c r="D133" s="5"/>
      <c r="E133" s="5"/>
      <c r="F133" s="2"/>
      <c r="G133" s="3" t="s">
        <v>259</v>
      </c>
      <c r="H133" s="3" t="s">
        <v>44</v>
      </c>
      <c r="I133" s="2"/>
      <c r="J133" s="3" t="s">
        <v>264</v>
      </c>
      <c r="K133" s="3"/>
      <c r="L133" s="7"/>
    </row>
    <row r="134" spans="1:12" ht="37.5" x14ac:dyDescent="0.25">
      <c r="A134" s="5"/>
      <c r="B134" s="5"/>
      <c r="C134" s="5"/>
      <c r="D134" s="5"/>
      <c r="E134" s="5"/>
      <c r="F134" s="2"/>
      <c r="G134" s="3" t="s">
        <v>259</v>
      </c>
      <c r="H134" s="3" t="s">
        <v>44</v>
      </c>
      <c r="I134" s="2"/>
      <c r="J134" s="3" t="s">
        <v>212</v>
      </c>
      <c r="K134" s="3"/>
      <c r="L134" s="7"/>
    </row>
    <row r="135" spans="1:12" ht="12.5" x14ac:dyDescent="0.25">
      <c r="A135" s="5"/>
      <c r="B135" s="5"/>
      <c r="C135" s="5"/>
      <c r="D135" s="5"/>
      <c r="E135" s="5"/>
      <c r="F135" s="2"/>
      <c r="G135" s="3" t="s">
        <v>265</v>
      </c>
      <c r="H135" s="3" t="s">
        <v>180</v>
      </c>
      <c r="I135" s="2"/>
      <c r="J135" s="3" t="s">
        <v>181</v>
      </c>
      <c r="K135" s="3"/>
      <c r="L135" s="7"/>
    </row>
    <row r="136" spans="1:12" ht="12.5" x14ac:dyDescent="0.25">
      <c r="A136" s="5"/>
      <c r="B136" s="5"/>
      <c r="C136" s="5"/>
      <c r="D136" s="5"/>
      <c r="E136" s="5"/>
      <c r="F136" s="2"/>
      <c r="G136" s="3" t="s">
        <v>265</v>
      </c>
      <c r="H136" s="3" t="s">
        <v>180</v>
      </c>
      <c r="I136" s="2"/>
      <c r="J136" s="3" t="s">
        <v>183</v>
      </c>
      <c r="K136" s="3"/>
      <c r="L136" s="7"/>
    </row>
    <row r="137" spans="1:12" ht="12.5" x14ac:dyDescent="0.25">
      <c r="A137" s="5"/>
      <c r="B137" s="5"/>
      <c r="C137" s="5"/>
      <c r="D137" s="5"/>
      <c r="E137" s="5"/>
      <c r="F137" s="2"/>
      <c r="G137" s="3" t="s">
        <v>265</v>
      </c>
      <c r="H137" s="3" t="s">
        <v>180</v>
      </c>
      <c r="I137" s="2"/>
      <c r="J137" s="3" t="s">
        <v>185</v>
      </c>
      <c r="K137" s="3"/>
      <c r="L137" s="7"/>
    </row>
    <row r="138" spans="1:12" ht="12.5" x14ac:dyDescent="0.25">
      <c r="A138" s="5"/>
      <c r="B138" s="5"/>
      <c r="C138" s="5"/>
      <c r="D138" s="5"/>
      <c r="E138" s="5"/>
      <c r="F138" s="2"/>
      <c r="G138" s="3" t="s">
        <v>265</v>
      </c>
      <c r="H138" s="3" t="s">
        <v>180</v>
      </c>
      <c r="I138" s="2"/>
      <c r="J138" s="3" t="s">
        <v>187</v>
      </c>
      <c r="K138" s="3"/>
      <c r="L138" s="7"/>
    </row>
    <row r="139" spans="1:12" ht="12.5" x14ac:dyDescent="0.25">
      <c r="A139" s="5"/>
      <c r="B139" s="5"/>
      <c r="C139" s="5"/>
      <c r="D139" s="5"/>
      <c r="E139" s="5"/>
      <c r="F139" s="2"/>
      <c r="G139" s="3" t="s">
        <v>265</v>
      </c>
      <c r="H139" s="3" t="s">
        <v>180</v>
      </c>
      <c r="I139" s="2"/>
      <c r="J139" s="3" t="s">
        <v>189</v>
      </c>
      <c r="K139" s="3"/>
      <c r="L139" s="7"/>
    </row>
    <row r="140" spans="1:12" ht="12.5" x14ac:dyDescent="0.25">
      <c r="A140" s="5"/>
      <c r="B140" s="5"/>
      <c r="C140" s="5"/>
      <c r="D140" s="5"/>
      <c r="E140" s="5"/>
      <c r="F140" s="2"/>
      <c r="G140" s="3" t="s">
        <v>265</v>
      </c>
      <c r="H140" s="3" t="s">
        <v>180</v>
      </c>
      <c r="I140" s="2"/>
      <c r="J140" s="3" t="s">
        <v>41</v>
      </c>
      <c r="K140" s="3"/>
      <c r="L140" s="7"/>
    </row>
    <row r="141" spans="1:12" ht="12.5" x14ac:dyDescent="0.25">
      <c r="A141" s="5"/>
      <c r="B141" s="5"/>
      <c r="C141" s="5"/>
      <c r="D141" s="5"/>
      <c r="E141" s="5"/>
      <c r="F141" s="2"/>
      <c r="G141" s="3" t="s">
        <v>194</v>
      </c>
      <c r="H141" s="3"/>
      <c r="I141" s="2"/>
      <c r="J141" s="3"/>
      <c r="K141" s="3"/>
      <c r="L141" s="7"/>
    </row>
    <row r="142" spans="1:12" ht="12.5" x14ac:dyDescent="0.25">
      <c r="A142" s="5"/>
      <c r="B142" s="5"/>
      <c r="C142" s="5"/>
      <c r="D142" s="5"/>
      <c r="E142" s="5"/>
      <c r="F142" s="2"/>
      <c r="G142" s="3" t="s">
        <v>41</v>
      </c>
      <c r="H142" s="3"/>
      <c r="I142" s="2"/>
      <c r="J142" s="3"/>
      <c r="K142" s="3"/>
      <c r="L142" s="7"/>
    </row>
    <row r="143" spans="1:12" ht="50" x14ac:dyDescent="0.25">
      <c r="A143" s="5"/>
      <c r="B143" s="5"/>
      <c r="C143" s="5"/>
      <c r="D143" s="4" t="s">
        <v>260</v>
      </c>
      <c r="E143" s="6" t="s">
        <v>267</v>
      </c>
      <c r="F143" s="2"/>
      <c r="G143" s="3" t="s">
        <v>270</v>
      </c>
      <c r="H143" s="3"/>
      <c r="I143" s="2"/>
      <c r="J143" s="3"/>
      <c r="K143" s="3"/>
      <c r="L143" s="4" t="str">
        <f>IF(COUNTIF($F$143:$F$158,"&lt;&gt;")=0,"当てはまるすべての選択肢に回答してください",IF(AND(COUNTIF($F$143:$F$156,"&lt;&gt;")&gt;0,COUNTIF($F$157:$F$158,"&lt;&gt;")&gt;0),"回答選択肢と「未実施」「非公開」は同時に選択できません。いずれかの回答を削除してください。",IF(COUNTIF($F$157:$F$158,"&lt;&gt;")&gt;1,"149~158行目は1つだけ選択してください","")))</f>
        <v>当てはまるすべての選択肢に回答してください</v>
      </c>
    </row>
    <row r="144" spans="1:12" ht="25" x14ac:dyDescent="0.25">
      <c r="A144" s="5"/>
      <c r="B144" s="5"/>
      <c r="C144" s="5"/>
      <c r="D144" s="5"/>
      <c r="E144" s="5"/>
      <c r="F144" s="2"/>
      <c r="G144" s="3" t="s">
        <v>280</v>
      </c>
      <c r="H144" s="3"/>
      <c r="I144" s="2"/>
      <c r="J144" s="3"/>
      <c r="K144" s="3"/>
      <c r="L144" s="7"/>
    </row>
    <row r="145" spans="1:12" ht="37.5" x14ac:dyDescent="0.25">
      <c r="A145" s="5"/>
      <c r="B145" s="5"/>
      <c r="C145" s="5"/>
      <c r="D145" s="5"/>
      <c r="E145" s="5"/>
      <c r="F145" s="2"/>
      <c r="G145" s="3" t="s">
        <v>282</v>
      </c>
      <c r="H145" s="3" t="s">
        <v>283</v>
      </c>
      <c r="I145" s="2"/>
      <c r="J145" s="3" t="s">
        <v>284</v>
      </c>
      <c r="K145" s="3"/>
      <c r="L145" s="7"/>
    </row>
    <row r="146" spans="1:12" ht="37.5" x14ac:dyDescent="0.25">
      <c r="A146" s="5"/>
      <c r="B146" s="5"/>
      <c r="C146" s="5"/>
      <c r="D146" s="5"/>
      <c r="E146" s="5"/>
      <c r="F146" s="2"/>
      <c r="G146" s="3" t="s">
        <v>282</v>
      </c>
      <c r="H146" s="3" t="s">
        <v>283</v>
      </c>
      <c r="I146" s="2"/>
      <c r="J146" s="3" t="s">
        <v>286</v>
      </c>
      <c r="K146" s="3"/>
      <c r="L146" s="7"/>
    </row>
    <row r="147" spans="1:12" ht="37.5" x14ac:dyDescent="0.25">
      <c r="A147" s="5"/>
      <c r="B147" s="5"/>
      <c r="C147" s="5"/>
      <c r="D147" s="5"/>
      <c r="E147" s="5"/>
      <c r="F147" s="2"/>
      <c r="G147" s="3" t="s">
        <v>282</v>
      </c>
      <c r="H147" s="3" t="s">
        <v>283</v>
      </c>
      <c r="I147" s="2"/>
      <c r="J147" s="3" t="s">
        <v>287</v>
      </c>
      <c r="K147" s="3"/>
      <c r="L147" s="7"/>
    </row>
    <row r="148" spans="1:12" ht="37.5" x14ac:dyDescent="0.25">
      <c r="A148" s="5"/>
      <c r="B148" s="5"/>
      <c r="C148" s="5"/>
      <c r="D148" s="5"/>
      <c r="E148" s="5"/>
      <c r="F148" s="2"/>
      <c r="G148" s="3" t="s">
        <v>282</v>
      </c>
      <c r="H148" s="3" t="s">
        <v>283</v>
      </c>
      <c r="I148" s="2"/>
      <c r="J148" s="3" t="s">
        <v>291</v>
      </c>
      <c r="K148" s="3"/>
      <c r="L148" s="7"/>
    </row>
    <row r="149" spans="1:12" ht="37.5" x14ac:dyDescent="0.25">
      <c r="A149" s="5"/>
      <c r="B149" s="5"/>
      <c r="C149" s="5"/>
      <c r="D149" s="5"/>
      <c r="E149" s="5"/>
      <c r="F149" s="2"/>
      <c r="G149" s="3" t="s">
        <v>282</v>
      </c>
      <c r="H149" s="3" t="s">
        <v>283</v>
      </c>
      <c r="I149" s="2"/>
      <c r="J149" s="3" t="s">
        <v>294</v>
      </c>
      <c r="K149" s="3"/>
      <c r="L149" s="7"/>
    </row>
    <row r="150" spans="1:12" ht="37.5" x14ac:dyDescent="0.25">
      <c r="A150" s="5"/>
      <c r="B150" s="5"/>
      <c r="C150" s="5"/>
      <c r="D150" s="5"/>
      <c r="E150" s="5"/>
      <c r="F150" s="2"/>
      <c r="G150" s="3" t="s">
        <v>282</v>
      </c>
      <c r="H150" s="3" t="s">
        <v>283</v>
      </c>
      <c r="I150" s="2"/>
      <c r="J150" s="3" t="s">
        <v>295</v>
      </c>
      <c r="K150" s="3"/>
      <c r="L150" s="7"/>
    </row>
    <row r="151" spans="1:12" ht="37.5" x14ac:dyDescent="0.25">
      <c r="A151" s="5"/>
      <c r="B151" s="5"/>
      <c r="C151" s="5"/>
      <c r="D151" s="5"/>
      <c r="E151" s="5"/>
      <c r="F151" s="2"/>
      <c r="G151" s="3" t="s">
        <v>282</v>
      </c>
      <c r="H151" s="3" t="s">
        <v>283</v>
      </c>
      <c r="I151" s="2"/>
      <c r="J151" s="3" t="s">
        <v>296</v>
      </c>
      <c r="K151" s="3"/>
      <c r="L151" s="7"/>
    </row>
    <row r="152" spans="1:12" ht="37.5" x14ac:dyDescent="0.25">
      <c r="A152" s="5"/>
      <c r="B152" s="5"/>
      <c r="C152" s="5"/>
      <c r="D152" s="5"/>
      <c r="E152" s="5"/>
      <c r="F152" s="2"/>
      <c r="G152" s="3" t="s">
        <v>282</v>
      </c>
      <c r="H152" s="3" t="s">
        <v>283</v>
      </c>
      <c r="I152" s="2"/>
      <c r="J152" s="3" t="s">
        <v>297</v>
      </c>
      <c r="K152" s="3"/>
      <c r="L152" s="7"/>
    </row>
    <row r="153" spans="1:12" ht="37.5" x14ac:dyDescent="0.25">
      <c r="A153" s="5"/>
      <c r="B153" s="5"/>
      <c r="C153" s="5"/>
      <c r="D153" s="5"/>
      <c r="E153" s="5"/>
      <c r="F153" s="2"/>
      <c r="G153" s="3" t="s">
        <v>282</v>
      </c>
      <c r="H153" s="3" t="s">
        <v>283</v>
      </c>
      <c r="I153" s="2"/>
      <c r="J153" s="3" t="s">
        <v>212</v>
      </c>
      <c r="K153" s="3"/>
      <c r="L153" s="7"/>
    </row>
    <row r="154" spans="1:12" ht="37.5" x14ac:dyDescent="0.25">
      <c r="A154" s="5"/>
      <c r="B154" s="5"/>
      <c r="C154" s="5"/>
      <c r="D154" s="5"/>
      <c r="E154" s="5"/>
      <c r="F154" s="2"/>
      <c r="G154" s="3" t="s">
        <v>298</v>
      </c>
      <c r="H154" s="3"/>
      <c r="I154" s="2"/>
      <c r="J154" s="3"/>
      <c r="K154" s="3"/>
      <c r="L154" s="7"/>
    </row>
    <row r="155" spans="1:12" ht="37.5" x14ac:dyDescent="0.25">
      <c r="A155" s="5"/>
      <c r="B155" s="5"/>
      <c r="C155" s="5"/>
      <c r="D155" s="5"/>
      <c r="E155" s="5"/>
      <c r="F155" s="2"/>
      <c r="G155" s="3" t="s">
        <v>299</v>
      </c>
      <c r="H155" s="3"/>
      <c r="I155" s="2"/>
      <c r="J155" s="3"/>
      <c r="K155" s="3"/>
      <c r="L155" s="7"/>
    </row>
    <row r="156" spans="1:12" ht="37.5" x14ac:dyDescent="0.25">
      <c r="A156" s="5"/>
      <c r="B156" s="5"/>
      <c r="C156" s="5"/>
      <c r="D156" s="5"/>
      <c r="E156" s="5"/>
      <c r="F156" s="2"/>
      <c r="G156" s="3" t="s">
        <v>300</v>
      </c>
      <c r="H156" s="3"/>
      <c r="I156" s="2"/>
      <c r="J156" s="3"/>
      <c r="K156" s="3"/>
      <c r="L156" s="7"/>
    </row>
    <row r="157" spans="1:12" ht="12.5" x14ac:dyDescent="0.25">
      <c r="A157" s="5"/>
      <c r="B157" s="5"/>
      <c r="C157" s="5"/>
      <c r="D157" s="5"/>
      <c r="E157" s="5"/>
      <c r="F157" s="2"/>
      <c r="G157" s="3" t="s">
        <v>194</v>
      </c>
      <c r="H157" s="3"/>
      <c r="I157" s="2"/>
      <c r="J157" s="3"/>
      <c r="K157" s="3"/>
      <c r="L157" s="7"/>
    </row>
    <row r="158" spans="1:12" ht="12.5" x14ac:dyDescent="0.25">
      <c r="A158" s="5"/>
      <c r="B158" s="5"/>
      <c r="C158" s="5"/>
      <c r="D158" s="5"/>
      <c r="E158" s="5"/>
      <c r="F158" s="2"/>
      <c r="G158" s="3" t="s">
        <v>41</v>
      </c>
      <c r="H158" s="3"/>
      <c r="I158" s="2"/>
      <c r="J158" s="3"/>
      <c r="K158" s="3"/>
      <c r="L158" s="7"/>
    </row>
    <row r="159" spans="1:12" ht="37.5" x14ac:dyDescent="0.25">
      <c r="A159" s="5"/>
      <c r="B159" s="4" t="s">
        <v>288</v>
      </c>
      <c r="C159" s="4" t="s">
        <v>301</v>
      </c>
      <c r="D159" s="4" t="s">
        <v>290</v>
      </c>
      <c r="E159" s="6" t="s">
        <v>302</v>
      </c>
      <c r="F159" s="2"/>
      <c r="G159" s="3" t="s">
        <v>303</v>
      </c>
      <c r="H159" s="3" t="s">
        <v>180</v>
      </c>
      <c r="I159" s="2"/>
      <c r="J159" s="3" t="s">
        <v>181</v>
      </c>
      <c r="K159" s="3"/>
      <c r="L159" s="4" t="str">
        <f>IF(COUNTIF($F$159:$F$187,"&lt;&gt;")=0,"当てはまるすべての選択肢に回答してください",IF(AND(COUNTIF($F$159:$F$185,"&lt;&gt;")&gt;0,COUNTIF($F$186:$F$187,"&lt;&gt;")&gt;0),"回答選択肢と「未実施」「非公開」は同時に選択できません。いずれかの回答を削除してください。",IF(COUNTIF($F$186:$F$187,"&lt;&gt;")&gt;1,"163~187行目は1つだけ選択してください","")))</f>
        <v>当てはまるすべての選択肢に回答してください</v>
      </c>
    </row>
    <row r="160" spans="1:12" ht="37.5" x14ac:dyDescent="0.25">
      <c r="A160" s="5"/>
      <c r="B160" s="5"/>
      <c r="C160" s="5"/>
      <c r="D160" s="5"/>
      <c r="E160" s="5"/>
      <c r="F160" s="2"/>
      <c r="G160" s="3" t="s">
        <v>303</v>
      </c>
      <c r="H160" s="3" t="s">
        <v>180</v>
      </c>
      <c r="I160" s="2"/>
      <c r="J160" s="3" t="s">
        <v>183</v>
      </c>
      <c r="K160" s="3"/>
      <c r="L160" s="7"/>
    </row>
    <row r="161" spans="1:12" ht="37.5" x14ac:dyDescent="0.25">
      <c r="A161" s="5"/>
      <c r="B161" s="5"/>
      <c r="C161" s="5"/>
      <c r="D161" s="5"/>
      <c r="E161" s="5"/>
      <c r="F161" s="2"/>
      <c r="G161" s="3" t="s">
        <v>303</v>
      </c>
      <c r="H161" s="3" t="s">
        <v>180</v>
      </c>
      <c r="I161" s="2"/>
      <c r="J161" s="3" t="s">
        <v>185</v>
      </c>
      <c r="K161" s="3"/>
      <c r="L161" s="7"/>
    </row>
    <row r="162" spans="1:12" ht="37.5" x14ac:dyDescent="0.25">
      <c r="A162" s="5"/>
      <c r="B162" s="5"/>
      <c r="C162" s="5"/>
      <c r="D162" s="5"/>
      <c r="E162" s="5"/>
      <c r="F162" s="2"/>
      <c r="G162" s="3" t="s">
        <v>303</v>
      </c>
      <c r="H162" s="3" t="s">
        <v>180</v>
      </c>
      <c r="I162" s="2"/>
      <c r="J162" s="3" t="s">
        <v>187</v>
      </c>
      <c r="K162" s="3"/>
      <c r="L162" s="7"/>
    </row>
    <row r="163" spans="1:12" ht="37.5" x14ac:dyDescent="0.25">
      <c r="A163" s="5"/>
      <c r="B163" s="5"/>
      <c r="C163" s="5"/>
      <c r="D163" s="5"/>
      <c r="E163" s="5"/>
      <c r="F163" s="2"/>
      <c r="G163" s="3" t="s">
        <v>303</v>
      </c>
      <c r="H163" s="3" t="s">
        <v>180</v>
      </c>
      <c r="I163" s="2"/>
      <c r="J163" s="3" t="s">
        <v>189</v>
      </c>
      <c r="K163" s="3"/>
      <c r="L163" s="7"/>
    </row>
    <row r="164" spans="1:12" ht="37.5" x14ac:dyDescent="0.25">
      <c r="A164" s="5"/>
      <c r="B164" s="5"/>
      <c r="C164" s="5"/>
      <c r="D164" s="5"/>
      <c r="E164" s="5"/>
      <c r="F164" s="2"/>
      <c r="G164" s="3" t="s">
        <v>303</v>
      </c>
      <c r="H164" s="3" t="s">
        <v>180</v>
      </c>
      <c r="I164" s="2"/>
      <c r="J164" s="3" t="s">
        <v>41</v>
      </c>
      <c r="K164" s="3"/>
      <c r="L164" s="7"/>
    </row>
    <row r="165" spans="1:12" ht="37.5" x14ac:dyDescent="0.25">
      <c r="A165" s="5"/>
      <c r="B165" s="5"/>
      <c r="C165" s="5"/>
      <c r="D165" s="5"/>
      <c r="E165" s="5"/>
      <c r="F165" s="2"/>
      <c r="G165" s="3" t="s">
        <v>303</v>
      </c>
      <c r="H165" s="3" t="s">
        <v>248</v>
      </c>
      <c r="I165" s="2"/>
      <c r="J165" s="3"/>
      <c r="K165" s="3"/>
      <c r="L165" s="7"/>
    </row>
    <row r="166" spans="1:12" ht="37.5" x14ac:dyDescent="0.25">
      <c r="A166" s="5"/>
      <c r="B166" s="5"/>
      <c r="C166" s="5"/>
      <c r="D166" s="5"/>
      <c r="E166" s="5"/>
      <c r="F166" s="2"/>
      <c r="G166" s="3" t="s">
        <v>303</v>
      </c>
      <c r="H166" s="3" t="s">
        <v>315</v>
      </c>
      <c r="I166" s="2"/>
      <c r="J166" s="3" t="s">
        <v>316</v>
      </c>
      <c r="K166" s="3"/>
      <c r="L166" s="7"/>
    </row>
    <row r="167" spans="1:12" ht="37.5" x14ac:dyDescent="0.25">
      <c r="A167" s="5"/>
      <c r="B167" s="5"/>
      <c r="C167" s="5"/>
      <c r="D167" s="5"/>
      <c r="E167" s="5"/>
      <c r="F167" s="2"/>
      <c r="G167" s="3" t="s">
        <v>303</v>
      </c>
      <c r="H167" s="3" t="s">
        <v>315</v>
      </c>
      <c r="I167" s="2"/>
      <c r="J167" s="3" t="s">
        <v>317</v>
      </c>
      <c r="K167" s="3"/>
      <c r="L167" s="7"/>
    </row>
    <row r="168" spans="1:12" ht="37.5" x14ac:dyDescent="0.25">
      <c r="A168" s="5"/>
      <c r="B168" s="5"/>
      <c r="C168" s="5"/>
      <c r="D168" s="5"/>
      <c r="E168" s="5"/>
      <c r="F168" s="2"/>
      <c r="G168" s="3" t="s">
        <v>303</v>
      </c>
      <c r="H168" s="3" t="s">
        <v>315</v>
      </c>
      <c r="I168" s="2"/>
      <c r="J168" s="3" t="s">
        <v>318</v>
      </c>
      <c r="K168" s="3"/>
      <c r="L168" s="7"/>
    </row>
    <row r="169" spans="1:12" ht="37.5" x14ac:dyDescent="0.25">
      <c r="A169" s="5"/>
      <c r="B169" s="5"/>
      <c r="C169" s="5"/>
      <c r="D169" s="5"/>
      <c r="E169" s="5"/>
      <c r="F169" s="2"/>
      <c r="G169" s="3" t="s">
        <v>303</v>
      </c>
      <c r="H169" s="3" t="s">
        <v>315</v>
      </c>
      <c r="I169" s="2"/>
      <c r="J169" s="3" t="s">
        <v>212</v>
      </c>
      <c r="K169" s="3"/>
      <c r="L169" s="7"/>
    </row>
    <row r="170" spans="1:12" ht="37.5" x14ac:dyDescent="0.25">
      <c r="A170" s="5"/>
      <c r="B170" s="5"/>
      <c r="C170" s="5"/>
      <c r="D170" s="5"/>
      <c r="E170" s="5"/>
      <c r="F170" s="2"/>
      <c r="G170" s="3" t="s">
        <v>303</v>
      </c>
      <c r="H170" s="3" t="s">
        <v>320</v>
      </c>
      <c r="I170" s="2"/>
      <c r="J170" s="3" t="s">
        <v>321</v>
      </c>
      <c r="K170" s="3"/>
      <c r="L170" s="7"/>
    </row>
    <row r="171" spans="1:12" ht="37.5" x14ac:dyDescent="0.25">
      <c r="A171" s="5"/>
      <c r="B171" s="5"/>
      <c r="C171" s="5"/>
      <c r="D171" s="5"/>
      <c r="E171" s="5"/>
      <c r="F171" s="2"/>
      <c r="G171" s="3" t="s">
        <v>303</v>
      </c>
      <c r="H171" s="3" t="s">
        <v>320</v>
      </c>
      <c r="I171" s="2"/>
      <c r="J171" s="3" t="s">
        <v>324</v>
      </c>
      <c r="K171" s="3" t="s">
        <v>325</v>
      </c>
      <c r="L171" s="7"/>
    </row>
    <row r="172" spans="1:12" ht="37.5" x14ac:dyDescent="0.25">
      <c r="A172" s="5"/>
      <c r="B172" s="5"/>
      <c r="C172" s="5"/>
      <c r="D172" s="5"/>
      <c r="E172" s="5"/>
      <c r="F172" s="2"/>
      <c r="G172" s="3" t="s">
        <v>303</v>
      </c>
      <c r="H172" s="3" t="s">
        <v>320</v>
      </c>
      <c r="I172" s="2"/>
      <c r="J172" s="3" t="s">
        <v>327</v>
      </c>
      <c r="K172" s="3"/>
      <c r="L172" s="7"/>
    </row>
    <row r="173" spans="1:12" ht="37.5" x14ac:dyDescent="0.25">
      <c r="A173" s="5"/>
      <c r="B173" s="5"/>
      <c r="C173" s="5"/>
      <c r="D173" s="5"/>
      <c r="E173" s="5"/>
      <c r="F173" s="2"/>
      <c r="G173" s="3" t="s">
        <v>328</v>
      </c>
      <c r="H173" s="3"/>
      <c r="I173" s="2"/>
      <c r="J173" s="3"/>
      <c r="K173" s="3"/>
      <c r="L173" s="7"/>
    </row>
    <row r="174" spans="1:12" ht="25" x14ac:dyDescent="0.25">
      <c r="A174" s="5"/>
      <c r="B174" s="5"/>
      <c r="C174" s="5"/>
      <c r="D174" s="5"/>
      <c r="E174" s="5"/>
      <c r="F174" s="2"/>
      <c r="G174" s="3" t="s">
        <v>329</v>
      </c>
      <c r="H174" s="3" t="s">
        <v>180</v>
      </c>
      <c r="I174" s="2"/>
      <c r="J174" s="3" t="s">
        <v>181</v>
      </c>
      <c r="K174" s="3"/>
      <c r="L174" s="7"/>
    </row>
    <row r="175" spans="1:12" ht="25" x14ac:dyDescent="0.25">
      <c r="A175" s="5"/>
      <c r="B175" s="5"/>
      <c r="C175" s="5"/>
      <c r="D175" s="5"/>
      <c r="E175" s="5"/>
      <c r="F175" s="2"/>
      <c r="G175" s="3" t="s">
        <v>329</v>
      </c>
      <c r="H175" s="3" t="s">
        <v>180</v>
      </c>
      <c r="I175" s="2"/>
      <c r="J175" s="3" t="s">
        <v>183</v>
      </c>
      <c r="K175" s="3"/>
      <c r="L175" s="7"/>
    </row>
    <row r="176" spans="1:12" ht="25" x14ac:dyDescent="0.25">
      <c r="A176" s="5"/>
      <c r="B176" s="5"/>
      <c r="C176" s="5"/>
      <c r="D176" s="5"/>
      <c r="E176" s="5"/>
      <c r="F176" s="2"/>
      <c r="G176" s="3" t="s">
        <v>329</v>
      </c>
      <c r="H176" s="3" t="s">
        <v>180</v>
      </c>
      <c r="I176" s="2"/>
      <c r="J176" s="3" t="s">
        <v>185</v>
      </c>
      <c r="K176" s="3"/>
      <c r="L176" s="7"/>
    </row>
    <row r="177" spans="1:12" ht="25" x14ac:dyDescent="0.25">
      <c r="A177" s="5"/>
      <c r="B177" s="5"/>
      <c r="C177" s="5"/>
      <c r="D177" s="5"/>
      <c r="E177" s="5"/>
      <c r="F177" s="2"/>
      <c r="G177" s="3" t="s">
        <v>329</v>
      </c>
      <c r="H177" s="3" t="s">
        <v>180</v>
      </c>
      <c r="I177" s="2"/>
      <c r="J177" s="3" t="s">
        <v>187</v>
      </c>
      <c r="K177" s="3"/>
      <c r="L177" s="7"/>
    </row>
    <row r="178" spans="1:12" ht="25" x14ac:dyDescent="0.25">
      <c r="A178" s="5"/>
      <c r="B178" s="5"/>
      <c r="C178" s="5"/>
      <c r="D178" s="5"/>
      <c r="E178" s="5"/>
      <c r="F178" s="2"/>
      <c r="G178" s="3" t="s">
        <v>329</v>
      </c>
      <c r="H178" s="3" t="s">
        <v>180</v>
      </c>
      <c r="I178" s="2"/>
      <c r="J178" s="3" t="s">
        <v>189</v>
      </c>
      <c r="K178" s="3"/>
      <c r="L178" s="7"/>
    </row>
    <row r="179" spans="1:12" ht="25" x14ac:dyDescent="0.25">
      <c r="A179" s="5"/>
      <c r="B179" s="5"/>
      <c r="C179" s="5"/>
      <c r="D179" s="5"/>
      <c r="E179" s="5"/>
      <c r="F179" s="2"/>
      <c r="G179" s="3" t="s">
        <v>329</v>
      </c>
      <c r="H179" s="3" t="s">
        <v>180</v>
      </c>
      <c r="I179" s="2"/>
      <c r="J179" s="3" t="s">
        <v>41</v>
      </c>
      <c r="K179" s="3"/>
      <c r="L179" s="7"/>
    </row>
    <row r="180" spans="1:12" ht="25" x14ac:dyDescent="0.25">
      <c r="A180" s="5"/>
      <c r="B180" s="5"/>
      <c r="C180" s="5"/>
      <c r="D180" s="5"/>
      <c r="E180" s="5"/>
      <c r="F180" s="2"/>
      <c r="G180" s="3" t="s">
        <v>329</v>
      </c>
      <c r="H180" s="3" t="s">
        <v>248</v>
      </c>
      <c r="I180" s="2"/>
      <c r="J180" s="3"/>
      <c r="K180" s="3"/>
      <c r="L180" s="7"/>
    </row>
    <row r="181" spans="1:12" ht="25" x14ac:dyDescent="0.25">
      <c r="A181" s="5"/>
      <c r="B181" s="5"/>
      <c r="C181" s="5"/>
      <c r="D181" s="5"/>
      <c r="E181" s="5"/>
      <c r="F181" s="2"/>
      <c r="G181" s="3" t="s">
        <v>329</v>
      </c>
      <c r="H181" s="3" t="s">
        <v>333</v>
      </c>
      <c r="I181" s="2"/>
      <c r="J181" s="3"/>
      <c r="K181" s="3"/>
      <c r="L181" s="7"/>
    </row>
    <row r="182" spans="1:12" ht="37.5" x14ac:dyDescent="0.25">
      <c r="A182" s="5"/>
      <c r="B182" s="5"/>
      <c r="C182" s="5"/>
      <c r="D182" s="5"/>
      <c r="E182" s="5"/>
      <c r="F182" s="2"/>
      <c r="G182" s="3" t="s">
        <v>329</v>
      </c>
      <c r="H182" s="3" t="s">
        <v>334</v>
      </c>
      <c r="I182" s="2"/>
      <c r="J182" s="3" t="s">
        <v>335</v>
      </c>
      <c r="K182" s="3"/>
      <c r="L182" s="7"/>
    </row>
    <row r="183" spans="1:12" ht="37.5" x14ac:dyDescent="0.25">
      <c r="A183" s="5"/>
      <c r="B183" s="5"/>
      <c r="C183" s="5"/>
      <c r="D183" s="5"/>
      <c r="E183" s="5"/>
      <c r="F183" s="2"/>
      <c r="G183" s="3" t="s">
        <v>329</v>
      </c>
      <c r="H183" s="3" t="s">
        <v>334</v>
      </c>
      <c r="I183" s="2"/>
      <c r="J183" s="3" t="s">
        <v>336</v>
      </c>
      <c r="K183" s="3" t="s">
        <v>325</v>
      </c>
      <c r="L183" s="7"/>
    </row>
    <row r="184" spans="1:12" ht="25" x14ac:dyDescent="0.25">
      <c r="A184" s="5"/>
      <c r="B184" s="5"/>
      <c r="C184" s="5"/>
      <c r="D184" s="5"/>
      <c r="E184" s="5"/>
      <c r="F184" s="2"/>
      <c r="G184" s="3" t="s">
        <v>329</v>
      </c>
      <c r="H184" s="3" t="s">
        <v>334</v>
      </c>
      <c r="I184" s="2"/>
      <c r="J184" s="3" t="s">
        <v>327</v>
      </c>
      <c r="K184" s="3"/>
      <c r="L184" s="7"/>
    </row>
    <row r="185" spans="1:12" ht="12.5" x14ac:dyDescent="0.25">
      <c r="A185" s="5"/>
      <c r="B185" s="5"/>
      <c r="C185" s="5"/>
      <c r="D185" s="5"/>
      <c r="E185" s="5"/>
      <c r="F185" s="2"/>
      <c r="G185" s="3" t="s">
        <v>147</v>
      </c>
      <c r="H185" s="3"/>
      <c r="I185" s="2"/>
      <c r="J185" s="3"/>
      <c r="K185" s="3"/>
      <c r="L185" s="7"/>
    </row>
    <row r="186" spans="1:12" ht="12.5" x14ac:dyDescent="0.25">
      <c r="A186" s="5"/>
      <c r="B186" s="5"/>
      <c r="C186" s="5"/>
      <c r="D186" s="5"/>
      <c r="E186" s="5"/>
      <c r="F186" s="2"/>
      <c r="G186" s="3" t="s">
        <v>194</v>
      </c>
      <c r="H186" s="3"/>
      <c r="I186" s="2"/>
      <c r="J186" s="3"/>
      <c r="K186" s="3"/>
      <c r="L186" s="7"/>
    </row>
    <row r="187" spans="1:12" ht="12.5" x14ac:dyDescent="0.25">
      <c r="A187" s="5"/>
      <c r="B187" s="5"/>
      <c r="C187" s="5"/>
      <c r="D187" s="5"/>
      <c r="E187" s="5"/>
      <c r="F187" s="2"/>
      <c r="G187" s="3" t="s">
        <v>41</v>
      </c>
      <c r="H187" s="3"/>
      <c r="I187" s="2"/>
      <c r="J187" s="3"/>
      <c r="K187" s="3"/>
      <c r="L187" s="7"/>
    </row>
    <row r="188" spans="1:12" ht="12.5" x14ac:dyDescent="0.25">
      <c r="A188" s="5"/>
      <c r="B188" s="5"/>
      <c r="C188" s="5"/>
      <c r="D188" s="4" t="s">
        <v>330</v>
      </c>
      <c r="E188" s="6" t="s">
        <v>339</v>
      </c>
      <c r="F188" s="2"/>
      <c r="G188" s="3" t="s">
        <v>341</v>
      </c>
      <c r="H188" s="3"/>
      <c r="I188" s="2"/>
      <c r="J188" s="3"/>
      <c r="K188" s="3"/>
      <c r="L188" s="4" t="str">
        <f>IF(COUNTIF($F$188:$F$201,"&lt;&gt;")=0,"当てはまるすべての選択肢に回答してください",IF(AND(COUNTIF($F$188:$F$199,"&lt;&gt;")&gt;0,COUNTIF($F$200:$F$201,"&lt;&gt;")&gt;0),"回答選択肢と「未実施」「非公開」は同時に選択できません。いずれかの回答を削除してください。",IF(COUNTIF($F$200:$F$201,"&lt;&gt;")&gt;1,"195~201行目は1つだけ選択してください","")))</f>
        <v>当てはまるすべての選択肢に回答してください</v>
      </c>
    </row>
    <row r="189" spans="1:12" ht="37.5" x14ac:dyDescent="0.25">
      <c r="A189" s="5"/>
      <c r="B189" s="5"/>
      <c r="C189" s="5"/>
      <c r="D189" s="5"/>
      <c r="E189" s="5"/>
      <c r="F189" s="2"/>
      <c r="G189" s="3" t="s">
        <v>344</v>
      </c>
      <c r="H189" s="3"/>
      <c r="I189" s="2"/>
      <c r="J189" s="3"/>
      <c r="K189" s="3"/>
      <c r="L189" s="7"/>
    </row>
    <row r="190" spans="1:12" ht="25" x14ac:dyDescent="0.25">
      <c r="A190" s="5"/>
      <c r="B190" s="5"/>
      <c r="C190" s="5"/>
      <c r="D190" s="5"/>
      <c r="E190" s="5"/>
      <c r="F190" s="2"/>
      <c r="G190" s="3" t="s">
        <v>347</v>
      </c>
      <c r="H190" s="3"/>
      <c r="I190" s="2"/>
      <c r="J190" s="3"/>
      <c r="K190" s="3"/>
      <c r="L190" s="7"/>
    </row>
    <row r="191" spans="1:12" ht="25" x14ac:dyDescent="0.25">
      <c r="A191" s="5"/>
      <c r="B191" s="5"/>
      <c r="C191" s="5"/>
      <c r="D191" s="5"/>
      <c r="E191" s="5"/>
      <c r="F191" s="2"/>
      <c r="G191" s="3" t="s">
        <v>350</v>
      </c>
      <c r="H191" s="3"/>
      <c r="I191" s="2"/>
      <c r="J191" s="3"/>
      <c r="K191" s="3"/>
      <c r="L191" s="7"/>
    </row>
    <row r="192" spans="1:12" ht="37.5" x14ac:dyDescent="0.25">
      <c r="A192" s="5"/>
      <c r="B192" s="5"/>
      <c r="C192" s="5"/>
      <c r="D192" s="5"/>
      <c r="E192" s="5"/>
      <c r="F192" s="2"/>
      <c r="G192" s="3" t="s">
        <v>352</v>
      </c>
      <c r="H192" s="3"/>
      <c r="I192" s="2"/>
      <c r="J192" s="3"/>
      <c r="K192" s="3"/>
      <c r="L192" s="7"/>
    </row>
    <row r="193" spans="1:12" ht="37.5" x14ac:dyDescent="0.25">
      <c r="A193" s="5"/>
      <c r="B193" s="5"/>
      <c r="C193" s="5"/>
      <c r="D193" s="5"/>
      <c r="E193" s="5"/>
      <c r="F193" s="2"/>
      <c r="G193" s="3" t="s">
        <v>353</v>
      </c>
      <c r="H193" s="3" t="s">
        <v>180</v>
      </c>
      <c r="I193" s="2"/>
      <c r="J193" s="3" t="s">
        <v>181</v>
      </c>
      <c r="K193" s="3"/>
      <c r="L193" s="7"/>
    </row>
    <row r="194" spans="1:12" ht="37.5" x14ac:dyDescent="0.25">
      <c r="A194" s="5"/>
      <c r="B194" s="5"/>
      <c r="C194" s="5"/>
      <c r="D194" s="5"/>
      <c r="E194" s="5"/>
      <c r="F194" s="2"/>
      <c r="G194" s="3" t="s">
        <v>353</v>
      </c>
      <c r="H194" s="3" t="s">
        <v>180</v>
      </c>
      <c r="I194" s="2"/>
      <c r="J194" s="3" t="s">
        <v>183</v>
      </c>
      <c r="K194" s="3"/>
      <c r="L194" s="7"/>
    </row>
    <row r="195" spans="1:12" ht="37.5" x14ac:dyDescent="0.25">
      <c r="A195" s="5"/>
      <c r="B195" s="5"/>
      <c r="C195" s="5"/>
      <c r="D195" s="5"/>
      <c r="E195" s="5"/>
      <c r="F195" s="2"/>
      <c r="G195" s="3" t="s">
        <v>353</v>
      </c>
      <c r="H195" s="3" t="s">
        <v>180</v>
      </c>
      <c r="I195" s="2"/>
      <c r="J195" s="3" t="s">
        <v>185</v>
      </c>
      <c r="K195" s="3"/>
      <c r="L195" s="7"/>
    </row>
    <row r="196" spans="1:12" ht="37.5" x14ac:dyDescent="0.25">
      <c r="A196" s="5"/>
      <c r="B196" s="5"/>
      <c r="C196" s="5"/>
      <c r="D196" s="5"/>
      <c r="E196" s="5"/>
      <c r="F196" s="2"/>
      <c r="G196" s="3" t="s">
        <v>353</v>
      </c>
      <c r="H196" s="3" t="s">
        <v>180</v>
      </c>
      <c r="I196" s="2"/>
      <c r="J196" s="3" t="s">
        <v>187</v>
      </c>
      <c r="K196" s="3"/>
      <c r="L196" s="7"/>
    </row>
    <row r="197" spans="1:12" ht="37.5" x14ac:dyDescent="0.25">
      <c r="A197" s="5"/>
      <c r="B197" s="5"/>
      <c r="C197" s="5"/>
      <c r="D197" s="5"/>
      <c r="E197" s="5"/>
      <c r="F197" s="2"/>
      <c r="G197" s="3" t="s">
        <v>353</v>
      </c>
      <c r="H197" s="3" t="s">
        <v>180</v>
      </c>
      <c r="I197" s="2"/>
      <c r="J197" s="3" t="s">
        <v>189</v>
      </c>
      <c r="K197" s="3"/>
      <c r="L197" s="7"/>
    </row>
    <row r="198" spans="1:12" ht="37.5" x14ac:dyDescent="0.25">
      <c r="A198" s="5"/>
      <c r="B198" s="5"/>
      <c r="C198" s="5"/>
      <c r="D198" s="5"/>
      <c r="E198" s="5"/>
      <c r="F198" s="2"/>
      <c r="G198" s="3" t="s">
        <v>353</v>
      </c>
      <c r="H198" s="3" t="s">
        <v>180</v>
      </c>
      <c r="I198" s="2"/>
      <c r="J198" s="3" t="s">
        <v>41</v>
      </c>
      <c r="K198" s="3"/>
      <c r="L198" s="7"/>
    </row>
    <row r="199" spans="1:12" ht="12.5" x14ac:dyDescent="0.25">
      <c r="A199" s="5"/>
      <c r="B199" s="5"/>
      <c r="C199" s="5"/>
      <c r="D199" s="5"/>
      <c r="E199" s="5"/>
      <c r="F199" s="2"/>
      <c r="G199" s="3" t="s">
        <v>147</v>
      </c>
      <c r="H199" s="3"/>
      <c r="I199" s="2"/>
      <c r="J199" s="3"/>
      <c r="K199" s="3"/>
      <c r="L199" s="7"/>
    </row>
    <row r="200" spans="1:12" ht="12.5" x14ac:dyDescent="0.25">
      <c r="A200" s="5"/>
      <c r="B200" s="5"/>
      <c r="C200" s="5"/>
      <c r="D200" s="5"/>
      <c r="E200" s="5"/>
      <c r="F200" s="2"/>
      <c r="G200" s="3" t="s">
        <v>194</v>
      </c>
      <c r="H200" s="3"/>
      <c r="I200" s="2"/>
      <c r="J200" s="3"/>
      <c r="K200" s="3"/>
      <c r="L200" s="7"/>
    </row>
    <row r="201" spans="1:12" ht="12.5" x14ac:dyDescent="0.25">
      <c r="A201" s="5"/>
      <c r="B201" s="5"/>
      <c r="C201" s="5"/>
      <c r="D201" s="5"/>
      <c r="E201" s="5"/>
      <c r="F201" s="2"/>
      <c r="G201" s="3" t="s">
        <v>41</v>
      </c>
      <c r="H201" s="3"/>
      <c r="I201" s="2"/>
      <c r="J201" s="3"/>
      <c r="K201" s="3"/>
      <c r="L201" s="7"/>
    </row>
    <row r="202" spans="1:12" ht="25" x14ac:dyDescent="0.25">
      <c r="A202" s="5"/>
      <c r="B202" s="4" t="s">
        <v>345</v>
      </c>
      <c r="C202" s="4" t="s">
        <v>356</v>
      </c>
      <c r="D202" s="4" t="s">
        <v>348</v>
      </c>
      <c r="E202" s="6" t="s">
        <v>357</v>
      </c>
      <c r="F202" s="2"/>
      <c r="G202" s="3" t="s">
        <v>358</v>
      </c>
      <c r="H202" s="3"/>
      <c r="I202" s="2"/>
      <c r="J202" s="3"/>
      <c r="K202" s="3"/>
      <c r="L202" s="4" t="str">
        <f>IF(COUNTIF($F$202:$F$219,"&lt;&gt;")=0,"当てはまるすべての選択肢に回答してください",IF(AND(COUNTIF($F$202:$F$217,"&lt;&gt;")&gt;0,COUNTIF($F$218:$F$219,"&lt;&gt;")&gt;0),"回答選択肢と「未実施」「非公開」は同時に選択できません。いずれかの回答を削除してください。",IF(COUNTIF($F$218:$F$219,"&lt;&gt;")&gt;1,"208~219行目は1つだけ選択してください","")))</f>
        <v>当てはまるすべての選択肢に回答してください</v>
      </c>
    </row>
    <row r="203" spans="1:12" ht="37.5" x14ac:dyDescent="0.25">
      <c r="A203" s="5"/>
      <c r="B203" s="5"/>
      <c r="C203" s="5"/>
      <c r="D203" s="5"/>
      <c r="E203" s="5"/>
      <c r="F203" s="2"/>
      <c r="G203" s="3" t="s">
        <v>362</v>
      </c>
      <c r="H203" s="3"/>
      <c r="I203" s="2"/>
      <c r="J203" s="3"/>
      <c r="K203" s="3"/>
      <c r="L203" s="7"/>
    </row>
    <row r="204" spans="1:12" ht="37.5" x14ac:dyDescent="0.25">
      <c r="A204" s="5"/>
      <c r="B204" s="5"/>
      <c r="C204" s="5"/>
      <c r="D204" s="5"/>
      <c r="E204" s="5"/>
      <c r="F204" s="2"/>
      <c r="G204" s="3" t="s">
        <v>363</v>
      </c>
      <c r="H204" s="3" t="s">
        <v>180</v>
      </c>
      <c r="I204" s="2"/>
      <c r="J204" s="3" t="s">
        <v>181</v>
      </c>
      <c r="K204" s="3"/>
      <c r="L204" s="7"/>
    </row>
    <row r="205" spans="1:12" ht="37.5" x14ac:dyDescent="0.25">
      <c r="A205" s="5"/>
      <c r="B205" s="5"/>
      <c r="C205" s="5"/>
      <c r="D205" s="5"/>
      <c r="E205" s="5"/>
      <c r="F205" s="2"/>
      <c r="G205" s="3" t="s">
        <v>363</v>
      </c>
      <c r="H205" s="3" t="s">
        <v>180</v>
      </c>
      <c r="I205" s="2"/>
      <c r="J205" s="3" t="s">
        <v>183</v>
      </c>
      <c r="K205" s="3"/>
      <c r="L205" s="7"/>
    </row>
    <row r="206" spans="1:12" ht="37.5" x14ac:dyDescent="0.25">
      <c r="A206" s="5"/>
      <c r="B206" s="5"/>
      <c r="C206" s="5"/>
      <c r="D206" s="5"/>
      <c r="E206" s="5"/>
      <c r="F206" s="2"/>
      <c r="G206" s="3" t="s">
        <v>363</v>
      </c>
      <c r="H206" s="3" t="s">
        <v>180</v>
      </c>
      <c r="I206" s="2"/>
      <c r="J206" s="3" t="s">
        <v>185</v>
      </c>
      <c r="K206" s="3"/>
      <c r="L206" s="7"/>
    </row>
    <row r="207" spans="1:12" ht="37.5" x14ac:dyDescent="0.25">
      <c r="A207" s="5"/>
      <c r="B207" s="5"/>
      <c r="C207" s="5"/>
      <c r="D207" s="5"/>
      <c r="E207" s="5"/>
      <c r="F207" s="2"/>
      <c r="G207" s="3" t="s">
        <v>363</v>
      </c>
      <c r="H207" s="3" t="s">
        <v>180</v>
      </c>
      <c r="I207" s="2"/>
      <c r="J207" s="3" t="s">
        <v>187</v>
      </c>
      <c r="K207" s="3"/>
      <c r="L207" s="7"/>
    </row>
    <row r="208" spans="1:12" ht="37.5" x14ac:dyDescent="0.25">
      <c r="A208" s="5"/>
      <c r="B208" s="5"/>
      <c r="C208" s="5"/>
      <c r="D208" s="5"/>
      <c r="E208" s="5"/>
      <c r="F208" s="2"/>
      <c r="G208" s="3" t="s">
        <v>363</v>
      </c>
      <c r="H208" s="3" t="s">
        <v>180</v>
      </c>
      <c r="I208" s="2"/>
      <c r="J208" s="3" t="s">
        <v>189</v>
      </c>
      <c r="K208" s="3"/>
      <c r="L208" s="7"/>
    </row>
    <row r="209" spans="1:12" ht="37.5" x14ac:dyDescent="0.25">
      <c r="A209" s="5"/>
      <c r="B209" s="5"/>
      <c r="C209" s="5"/>
      <c r="D209" s="5"/>
      <c r="E209" s="5"/>
      <c r="F209" s="2"/>
      <c r="G209" s="3" t="s">
        <v>363</v>
      </c>
      <c r="H209" s="3" t="s">
        <v>180</v>
      </c>
      <c r="I209" s="2"/>
      <c r="J209" s="3" t="s">
        <v>41</v>
      </c>
      <c r="K209" s="3"/>
      <c r="L209" s="7"/>
    </row>
    <row r="210" spans="1:12" ht="37.5" x14ac:dyDescent="0.25">
      <c r="A210" s="5"/>
      <c r="B210" s="5"/>
      <c r="C210" s="5"/>
      <c r="D210" s="5"/>
      <c r="E210" s="5"/>
      <c r="F210" s="2"/>
      <c r="G210" s="3" t="s">
        <v>368</v>
      </c>
      <c r="H210" s="3"/>
      <c r="I210" s="2"/>
      <c r="J210" s="3"/>
      <c r="K210" s="3"/>
      <c r="L210" s="7"/>
    </row>
    <row r="211" spans="1:12" ht="37.5" x14ac:dyDescent="0.25">
      <c r="A211" s="5"/>
      <c r="B211" s="5"/>
      <c r="C211" s="5"/>
      <c r="D211" s="5"/>
      <c r="E211" s="5"/>
      <c r="F211" s="2"/>
      <c r="G211" s="3" t="s">
        <v>369</v>
      </c>
      <c r="H211" s="3"/>
      <c r="I211" s="2"/>
      <c r="J211" s="3"/>
      <c r="K211" s="3"/>
      <c r="L211" s="7"/>
    </row>
    <row r="212" spans="1:12" ht="25" x14ac:dyDescent="0.25">
      <c r="A212" s="5"/>
      <c r="B212" s="5"/>
      <c r="C212" s="5"/>
      <c r="D212" s="5"/>
      <c r="E212" s="5"/>
      <c r="F212" s="2"/>
      <c r="G212" s="3" t="s">
        <v>370</v>
      </c>
      <c r="H212" s="3" t="s">
        <v>180</v>
      </c>
      <c r="I212" s="2"/>
      <c r="J212" s="3" t="s">
        <v>181</v>
      </c>
      <c r="K212" s="3"/>
      <c r="L212" s="7"/>
    </row>
    <row r="213" spans="1:12" ht="25" x14ac:dyDescent="0.25">
      <c r="A213" s="5"/>
      <c r="B213" s="5"/>
      <c r="C213" s="5"/>
      <c r="D213" s="5"/>
      <c r="E213" s="5"/>
      <c r="F213" s="2"/>
      <c r="G213" s="3" t="s">
        <v>370</v>
      </c>
      <c r="H213" s="3" t="s">
        <v>180</v>
      </c>
      <c r="I213" s="2"/>
      <c r="J213" s="3" t="s">
        <v>183</v>
      </c>
      <c r="K213" s="3"/>
      <c r="L213" s="7"/>
    </row>
    <row r="214" spans="1:12" ht="25" x14ac:dyDescent="0.25">
      <c r="A214" s="5"/>
      <c r="B214" s="5"/>
      <c r="C214" s="5"/>
      <c r="D214" s="5"/>
      <c r="E214" s="5"/>
      <c r="F214" s="2"/>
      <c r="G214" s="3" t="s">
        <v>370</v>
      </c>
      <c r="H214" s="3" t="s">
        <v>180</v>
      </c>
      <c r="I214" s="2"/>
      <c r="J214" s="3" t="s">
        <v>185</v>
      </c>
      <c r="K214" s="3"/>
      <c r="L214" s="7"/>
    </row>
    <row r="215" spans="1:12" ht="25" x14ac:dyDescent="0.25">
      <c r="A215" s="5"/>
      <c r="B215" s="5"/>
      <c r="C215" s="5"/>
      <c r="D215" s="5"/>
      <c r="E215" s="5"/>
      <c r="F215" s="2"/>
      <c r="G215" s="3" t="s">
        <v>370</v>
      </c>
      <c r="H215" s="3" t="s">
        <v>180</v>
      </c>
      <c r="I215" s="2"/>
      <c r="J215" s="3" t="s">
        <v>187</v>
      </c>
      <c r="K215" s="3"/>
      <c r="L215" s="7"/>
    </row>
    <row r="216" spans="1:12" ht="25" x14ac:dyDescent="0.25">
      <c r="A216" s="5"/>
      <c r="B216" s="5"/>
      <c r="C216" s="5"/>
      <c r="D216" s="5"/>
      <c r="E216" s="5"/>
      <c r="F216" s="2"/>
      <c r="G216" s="3" t="s">
        <v>370</v>
      </c>
      <c r="H216" s="3" t="s">
        <v>180</v>
      </c>
      <c r="I216" s="2"/>
      <c r="J216" s="3" t="s">
        <v>189</v>
      </c>
      <c r="K216" s="3"/>
      <c r="L216" s="7"/>
    </row>
    <row r="217" spans="1:12" ht="25" x14ac:dyDescent="0.25">
      <c r="A217" s="5"/>
      <c r="B217" s="5"/>
      <c r="C217" s="5"/>
      <c r="D217" s="5"/>
      <c r="E217" s="5"/>
      <c r="F217" s="2"/>
      <c r="G217" s="3" t="s">
        <v>370</v>
      </c>
      <c r="H217" s="3" t="s">
        <v>180</v>
      </c>
      <c r="I217" s="2"/>
      <c r="J217" s="3" t="s">
        <v>41</v>
      </c>
      <c r="K217" s="3"/>
      <c r="L217" s="7"/>
    </row>
    <row r="218" spans="1:12" ht="12.5" x14ac:dyDescent="0.25">
      <c r="A218" s="5"/>
      <c r="B218" s="5"/>
      <c r="C218" s="5"/>
      <c r="D218" s="5"/>
      <c r="E218" s="5"/>
      <c r="F218" s="2"/>
      <c r="G218" s="3" t="s">
        <v>194</v>
      </c>
      <c r="H218" s="3"/>
      <c r="I218" s="2"/>
      <c r="J218" s="3"/>
      <c r="K218" s="3"/>
      <c r="L218" s="7"/>
    </row>
    <row r="219" spans="1:12" ht="12.5" x14ac:dyDescent="0.25">
      <c r="A219" s="5"/>
      <c r="B219" s="5"/>
      <c r="C219" s="5"/>
      <c r="D219" s="5"/>
      <c r="E219" s="5"/>
      <c r="F219" s="2"/>
      <c r="G219" s="3" t="s">
        <v>41</v>
      </c>
      <c r="H219" s="3"/>
      <c r="I219" s="2"/>
      <c r="J219" s="3"/>
      <c r="K219" s="3"/>
      <c r="L219" s="7"/>
    </row>
    <row r="220" spans="1:12" ht="12.5" x14ac:dyDescent="0.25">
      <c r="A220" s="5"/>
      <c r="B220" s="5"/>
      <c r="C220" s="5"/>
      <c r="D220" s="4" t="s">
        <v>364</v>
      </c>
      <c r="E220" s="6" t="s">
        <v>374</v>
      </c>
      <c r="F220" s="2"/>
      <c r="G220" s="3" t="s">
        <v>375</v>
      </c>
      <c r="H220" s="3" t="s">
        <v>377</v>
      </c>
      <c r="I220" s="2"/>
      <c r="J220" s="3" t="s">
        <v>378</v>
      </c>
      <c r="K220" s="3"/>
      <c r="L220" s="4" t="str">
        <f>IF(COUNTIF($F$220:$F$226,"&lt;&gt;")=0,"いずれかの選択肢に回答してください",IF(COUNTIF($F$220:$F$226,"&lt;&gt;")&gt;1,"220~226行目は1つだけ選択してください",""))</f>
        <v>いずれかの選択肢に回答してください</v>
      </c>
    </row>
    <row r="221" spans="1:12" ht="12.5" x14ac:dyDescent="0.25">
      <c r="A221" s="5"/>
      <c r="B221" s="5"/>
      <c r="C221" s="5"/>
      <c r="D221" s="5"/>
      <c r="E221" s="5"/>
      <c r="F221" s="2"/>
      <c r="G221" s="3" t="s">
        <v>375</v>
      </c>
      <c r="H221" s="3" t="s">
        <v>377</v>
      </c>
      <c r="I221" s="2"/>
      <c r="J221" s="3" t="s">
        <v>382</v>
      </c>
      <c r="K221" s="3"/>
      <c r="L221" s="7"/>
    </row>
    <row r="222" spans="1:12" ht="25" x14ac:dyDescent="0.25">
      <c r="A222" s="5"/>
      <c r="B222" s="5"/>
      <c r="C222" s="5"/>
      <c r="D222" s="5"/>
      <c r="E222" s="5"/>
      <c r="F222" s="2"/>
      <c r="G222" s="3" t="s">
        <v>375</v>
      </c>
      <c r="H222" s="3" t="s">
        <v>377</v>
      </c>
      <c r="I222" s="2"/>
      <c r="J222" s="3" t="s">
        <v>383</v>
      </c>
      <c r="K222" s="3"/>
      <c r="L222" s="7"/>
    </row>
    <row r="223" spans="1:12" ht="12.5" x14ac:dyDescent="0.25">
      <c r="A223" s="5"/>
      <c r="B223" s="5"/>
      <c r="C223" s="5"/>
      <c r="D223" s="5"/>
      <c r="E223" s="5"/>
      <c r="F223" s="2"/>
      <c r="G223" s="3" t="s">
        <v>375</v>
      </c>
      <c r="H223" s="3" t="s">
        <v>377</v>
      </c>
      <c r="I223" s="2"/>
      <c r="J223" s="3" t="s">
        <v>384</v>
      </c>
      <c r="K223" s="3"/>
      <c r="L223" s="7"/>
    </row>
    <row r="224" spans="1:12" ht="12.5" x14ac:dyDescent="0.25">
      <c r="A224" s="5"/>
      <c r="B224" s="5"/>
      <c r="C224" s="5"/>
      <c r="D224" s="5"/>
      <c r="E224" s="5"/>
      <c r="F224" s="2"/>
      <c r="G224" s="3" t="s">
        <v>375</v>
      </c>
      <c r="H224" s="3" t="s">
        <v>377</v>
      </c>
      <c r="I224" s="2"/>
      <c r="J224" s="3" t="s">
        <v>212</v>
      </c>
      <c r="K224" s="3"/>
      <c r="L224" s="7"/>
    </row>
    <row r="225" spans="1:12" ht="12.5" x14ac:dyDescent="0.25">
      <c r="A225" s="5"/>
      <c r="B225" s="5"/>
      <c r="C225" s="5"/>
      <c r="D225" s="5"/>
      <c r="E225" s="5"/>
      <c r="F225" s="2"/>
      <c r="G225" s="3" t="s">
        <v>156</v>
      </c>
      <c r="H225" s="3"/>
      <c r="I225" s="2"/>
      <c r="J225" s="3"/>
      <c r="K225" s="3"/>
      <c r="L225" s="7"/>
    </row>
    <row r="226" spans="1:12" ht="12.5" x14ac:dyDescent="0.25">
      <c r="A226" s="5"/>
      <c r="B226" s="5"/>
      <c r="C226" s="5"/>
      <c r="D226" s="5"/>
      <c r="E226" s="5"/>
      <c r="F226" s="2"/>
      <c r="G226" s="3" t="s">
        <v>41</v>
      </c>
      <c r="H226" s="3"/>
      <c r="I226" s="2"/>
      <c r="J226" s="3"/>
      <c r="K226" s="3"/>
      <c r="L226" s="7"/>
    </row>
    <row r="227" spans="1:12" ht="25" x14ac:dyDescent="0.25">
      <c r="A227" s="5"/>
      <c r="B227" s="5"/>
      <c r="C227" s="5"/>
      <c r="D227" s="4" t="s">
        <v>376</v>
      </c>
      <c r="E227" s="6" t="s">
        <v>385</v>
      </c>
      <c r="F227" s="2"/>
      <c r="G227" s="3" t="s">
        <v>386</v>
      </c>
      <c r="H227" s="3" t="s">
        <v>44</v>
      </c>
      <c r="I227" s="2"/>
      <c r="J227" s="3" t="s">
        <v>388</v>
      </c>
      <c r="K227" s="3"/>
      <c r="L227" s="4" t="str">
        <f>IF(OR(COUNTIF($F$220:$F$224,"&lt;&gt;")=0),"",IF(COUNTIF($F$227:$F$245,"&lt;&gt;")=0,"当てはまるすべての選択肢に回答してください",IF(AND(COUNTIF($F$227:$F$243,"&lt;&gt;")&gt;0,COUNTIF($F$244:$F$245,"&lt;&gt;")&gt;0),"回答選択肢と「未実施」「非公開」は同時に選択できません。いずれかの回答を削除してください。",IF(COUNTIF($F$244:$F$245,"&lt;&gt;")&gt;1,"232~245行目は1つだけ選択してください",""))))</f>
        <v/>
      </c>
    </row>
    <row r="228" spans="1:12" ht="25" x14ac:dyDescent="0.25">
      <c r="A228" s="5"/>
      <c r="B228" s="5"/>
      <c r="C228" s="5"/>
      <c r="D228" s="5"/>
      <c r="E228" s="5"/>
      <c r="F228" s="2"/>
      <c r="G228" s="3" t="s">
        <v>386</v>
      </c>
      <c r="H228" s="3" t="s">
        <v>44</v>
      </c>
      <c r="I228" s="2"/>
      <c r="J228" s="3" t="s">
        <v>393</v>
      </c>
      <c r="K228" s="3"/>
      <c r="L228" s="7"/>
    </row>
    <row r="229" spans="1:12" ht="25" x14ac:dyDescent="0.25">
      <c r="A229" s="5"/>
      <c r="B229" s="5"/>
      <c r="C229" s="5"/>
      <c r="D229" s="5"/>
      <c r="E229" s="5"/>
      <c r="F229" s="2"/>
      <c r="G229" s="3" t="s">
        <v>386</v>
      </c>
      <c r="H229" s="3" t="s">
        <v>44</v>
      </c>
      <c r="I229" s="2"/>
      <c r="J229" s="3" t="s">
        <v>396</v>
      </c>
      <c r="K229" s="3"/>
      <c r="L229" s="7"/>
    </row>
    <row r="230" spans="1:12" ht="25" x14ac:dyDescent="0.25">
      <c r="A230" s="5"/>
      <c r="B230" s="5"/>
      <c r="C230" s="5"/>
      <c r="D230" s="5"/>
      <c r="E230" s="5"/>
      <c r="F230" s="2"/>
      <c r="G230" s="3" t="s">
        <v>386</v>
      </c>
      <c r="H230" s="3" t="s">
        <v>44</v>
      </c>
      <c r="I230" s="2"/>
      <c r="J230" s="3" t="s">
        <v>212</v>
      </c>
      <c r="K230" s="3"/>
      <c r="L230" s="7"/>
    </row>
    <row r="231" spans="1:12" ht="25" x14ac:dyDescent="0.25">
      <c r="A231" s="5"/>
      <c r="B231" s="5"/>
      <c r="C231" s="5"/>
      <c r="D231" s="5"/>
      <c r="E231" s="5"/>
      <c r="F231" s="2"/>
      <c r="G231" s="3" t="s">
        <v>399</v>
      </c>
      <c r="H231" s="3"/>
      <c r="I231" s="2"/>
      <c r="J231" s="3"/>
      <c r="K231" s="3"/>
      <c r="L231" s="7"/>
    </row>
    <row r="232" spans="1:12" ht="25" x14ac:dyDescent="0.25">
      <c r="A232" s="5"/>
      <c r="B232" s="5"/>
      <c r="C232" s="5"/>
      <c r="D232" s="5"/>
      <c r="E232" s="5"/>
      <c r="F232" s="2"/>
      <c r="G232" s="3" t="s">
        <v>400</v>
      </c>
      <c r="H232" s="3" t="s">
        <v>180</v>
      </c>
      <c r="I232" s="2"/>
      <c r="J232" s="3" t="s">
        <v>181</v>
      </c>
      <c r="K232" s="3"/>
      <c r="L232" s="7"/>
    </row>
    <row r="233" spans="1:12" ht="25" x14ac:dyDescent="0.25">
      <c r="A233" s="5"/>
      <c r="B233" s="5"/>
      <c r="C233" s="5"/>
      <c r="D233" s="5"/>
      <c r="E233" s="5"/>
      <c r="F233" s="2"/>
      <c r="G233" s="3" t="s">
        <v>400</v>
      </c>
      <c r="H233" s="3" t="s">
        <v>180</v>
      </c>
      <c r="I233" s="2"/>
      <c r="J233" s="3" t="s">
        <v>183</v>
      </c>
      <c r="K233" s="3"/>
      <c r="L233" s="7"/>
    </row>
    <row r="234" spans="1:12" ht="25" x14ac:dyDescent="0.25">
      <c r="A234" s="5"/>
      <c r="B234" s="5"/>
      <c r="C234" s="5"/>
      <c r="D234" s="5"/>
      <c r="E234" s="5"/>
      <c r="F234" s="2"/>
      <c r="G234" s="3" t="s">
        <v>400</v>
      </c>
      <c r="H234" s="3" t="s">
        <v>180</v>
      </c>
      <c r="I234" s="2"/>
      <c r="J234" s="3" t="s">
        <v>185</v>
      </c>
      <c r="K234" s="3"/>
      <c r="L234" s="7"/>
    </row>
    <row r="235" spans="1:12" ht="25" x14ac:dyDescent="0.25">
      <c r="A235" s="5"/>
      <c r="B235" s="5"/>
      <c r="C235" s="5"/>
      <c r="D235" s="5"/>
      <c r="E235" s="5"/>
      <c r="F235" s="2"/>
      <c r="G235" s="3" t="s">
        <v>400</v>
      </c>
      <c r="H235" s="3" t="s">
        <v>180</v>
      </c>
      <c r="I235" s="2"/>
      <c r="J235" s="3" t="s">
        <v>187</v>
      </c>
      <c r="K235" s="3"/>
      <c r="L235" s="7"/>
    </row>
    <row r="236" spans="1:12" ht="25" x14ac:dyDescent="0.25">
      <c r="A236" s="5"/>
      <c r="B236" s="5"/>
      <c r="C236" s="5"/>
      <c r="D236" s="5"/>
      <c r="E236" s="5"/>
      <c r="F236" s="2"/>
      <c r="G236" s="3" t="s">
        <v>400</v>
      </c>
      <c r="H236" s="3" t="s">
        <v>180</v>
      </c>
      <c r="I236" s="2"/>
      <c r="J236" s="3" t="s">
        <v>189</v>
      </c>
      <c r="K236" s="3"/>
      <c r="L236" s="7"/>
    </row>
    <row r="237" spans="1:12" ht="25" x14ac:dyDescent="0.25">
      <c r="A237" s="5"/>
      <c r="B237" s="5"/>
      <c r="C237" s="5"/>
      <c r="D237" s="5"/>
      <c r="E237" s="5"/>
      <c r="F237" s="2"/>
      <c r="G237" s="3" t="s">
        <v>400</v>
      </c>
      <c r="H237" s="3" t="s">
        <v>180</v>
      </c>
      <c r="I237" s="2"/>
      <c r="J237" s="3" t="s">
        <v>41</v>
      </c>
      <c r="K237" s="3"/>
      <c r="L237" s="7"/>
    </row>
    <row r="238" spans="1:12" ht="25" x14ac:dyDescent="0.25">
      <c r="A238" s="5"/>
      <c r="B238" s="5"/>
      <c r="C238" s="5"/>
      <c r="D238" s="5"/>
      <c r="E238" s="5"/>
      <c r="F238" s="2"/>
      <c r="G238" s="3" t="s">
        <v>405</v>
      </c>
      <c r="H238" s="3"/>
      <c r="I238" s="2"/>
      <c r="J238" s="3"/>
      <c r="K238" s="3"/>
      <c r="L238" s="7"/>
    </row>
    <row r="239" spans="1:12" ht="37.5" x14ac:dyDescent="0.25">
      <c r="A239" s="5"/>
      <c r="B239" s="5"/>
      <c r="C239" s="5"/>
      <c r="D239" s="5"/>
      <c r="E239" s="5"/>
      <c r="F239" s="2"/>
      <c r="G239" s="3" t="s">
        <v>406</v>
      </c>
      <c r="H239" s="3" t="s">
        <v>44</v>
      </c>
      <c r="I239" s="2"/>
      <c r="J239" s="3" t="s">
        <v>407</v>
      </c>
      <c r="K239" s="3"/>
      <c r="L239" s="7"/>
    </row>
    <row r="240" spans="1:12" ht="37.5" x14ac:dyDescent="0.25">
      <c r="A240" s="5"/>
      <c r="B240" s="5"/>
      <c r="C240" s="5"/>
      <c r="D240" s="5"/>
      <c r="E240" s="5"/>
      <c r="F240" s="2"/>
      <c r="G240" s="3" t="s">
        <v>406</v>
      </c>
      <c r="H240" s="3" t="s">
        <v>44</v>
      </c>
      <c r="I240" s="2"/>
      <c r="J240" s="3" t="s">
        <v>408</v>
      </c>
      <c r="K240" s="3"/>
      <c r="L240" s="7"/>
    </row>
    <row r="241" spans="1:12" ht="37.5" x14ac:dyDescent="0.25">
      <c r="A241" s="5"/>
      <c r="B241" s="5"/>
      <c r="C241" s="5"/>
      <c r="D241" s="5"/>
      <c r="E241" s="5"/>
      <c r="F241" s="2"/>
      <c r="G241" s="3" t="s">
        <v>406</v>
      </c>
      <c r="H241" s="3" t="s">
        <v>44</v>
      </c>
      <c r="I241" s="2"/>
      <c r="J241" s="3" t="s">
        <v>409</v>
      </c>
      <c r="K241" s="3"/>
      <c r="L241" s="7"/>
    </row>
    <row r="242" spans="1:12" ht="37.5" x14ac:dyDescent="0.25">
      <c r="A242" s="5"/>
      <c r="B242" s="5"/>
      <c r="C242" s="5"/>
      <c r="D242" s="5"/>
      <c r="E242" s="5"/>
      <c r="F242" s="2"/>
      <c r="G242" s="3" t="s">
        <v>406</v>
      </c>
      <c r="H242" s="3" t="s">
        <v>44</v>
      </c>
      <c r="I242" s="2"/>
      <c r="J242" s="3" t="s">
        <v>410</v>
      </c>
      <c r="K242" s="3"/>
      <c r="L242" s="7"/>
    </row>
    <row r="243" spans="1:12" ht="37.5" x14ac:dyDescent="0.25">
      <c r="A243" s="5"/>
      <c r="B243" s="5"/>
      <c r="C243" s="5"/>
      <c r="D243" s="5"/>
      <c r="E243" s="5"/>
      <c r="F243" s="2"/>
      <c r="G243" s="3" t="s">
        <v>406</v>
      </c>
      <c r="H243" s="3" t="s">
        <v>44</v>
      </c>
      <c r="I243" s="2"/>
      <c r="J243" s="3" t="s">
        <v>212</v>
      </c>
      <c r="K243" s="3"/>
      <c r="L243" s="7"/>
    </row>
    <row r="244" spans="1:12" ht="12.5" x14ac:dyDescent="0.25">
      <c r="A244" s="5"/>
      <c r="B244" s="5"/>
      <c r="C244" s="5"/>
      <c r="D244" s="5"/>
      <c r="E244" s="5"/>
      <c r="F244" s="2"/>
      <c r="G244" s="3" t="s">
        <v>194</v>
      </c>
      <c r="H244" s="3"/>
      <c r="I244" s="2"/>
      <c r="J244" s="3"/>
      <c r="K244" s="3"/>
      <c r="L244" s="7"/>
    </row>
    <row r="245" spans="1:12" ht="12.5" x14ac:dyDescent="0.25">
      <c r="A245" s="5"/>
      <c r="B245" s="5"/>
      <c r="C245" s="5"/>
      <c r="D245" s="5"/>
      <c r="E245" s="5"/>
      <c r="F245" s="2"/>
      <c r="G245" s="3" t="s">
        <v>41</v>
      </c>
      <c r="H245" s="3"/>
      <c r="I245" s="2"/>
      <c r="J245" s="3"/>
      <c r="K245" s="3"/>
      <c r="L245" s="7"/>
    </row>
    <row r="246" spans="1:12" ht="25" x14ac:dyDescent="0.25">
      <c r="A246" s="5"/>
      <c r="B246" s="5"/>
      <c r="C246" s="5"/>
      <c r="D246" s="4" t="s">
        <v>402</v>
      </c>
      <c r="E246" s="6" t="s">
        <v>411</v>
      </c>
      <c r="F246" s="2"/>
      <c r="G246" s="3" t="s">
        <v>413</v>
      </c>
      <c r="H246" s="3"/>
      <c r="I246" s="2"/>
      <c r="J246" s="3"/>
      <c r="K246" s="3"/>
      <c r="L246" s="4" t="str">
        <f>IF(COUNTIF($F$246:$F$255,"&lt;&gt;")=0,"当てはまるすべての選択肢に回答してください",IF(AND(COUNTIF($F$246:$F$253,"&lt;&gt;")&gt;0,COUNTIF($F$254:$F$255,"&lt;&gt;")&gt;0),"回答選択肢と「未実施」「非公開」は同時に選択できません。いずれかの回答を削除してください。",IF(COUNTIF($F$254:$F$255,"&lt;&gt;")&gt;1,"250~255行目は1つだけ選択してください","")))</f>
        <v>当てはまるすべての選択肢に回答してください</v>
      </c>
    </row>
    <row r="247" spans="1:12" ht="25" x14ac:dyDescent="0.25">
      <c r="A247" s="5"/>
      <c r="B247" s="5"/>
      <c r="C247" s="5"/>
      <c r="D247" s="5"/>
      <c r="E247" s="5"/>
      <c r="F247" s="2"/>
      <c r="G247" s="3" t="s">
        <v>423</v>
      </c>
      <c r="H247" s="3"/>
      <c r="I247" s="2"/>
      <c r="J247" s="3"/>
      <c r="K247" s="3"/>
      <c r="L247" s="7"/>
    </row>
    <row r="248" spans="1:12" ht="25" x14ac:dyDescent="0.25">
      <c r="A248" s="5"/>
      <c r="B248" s="5"/>
      <c r="C248" s="5"/>
      <c r="D248" s="5"/>
      <c r="E248" s="5"/>
      <c r="F248" s="2"/>
      <c r="G248" s="3" t="s">
        <v>424</v>
      </c>
      <c r="H248" s="3" t="s">
        <v>44</v>
      </c>
      <c r="I248" s="2"/>
      <c r="J248" s="3" t="s">
        <v>425</v>
      </c>
      <c r="K248" s="3"/>
      <c r="L248" s="7"/>
    </row>
    <row r="249" spans="1:12" ht="25" x14ac:dyDescent="0.25">
      <c r="A249" s="5"/>
      <c r="B249" s="5"/>
      <c r="C249" s="5"/>
      <c r="D249" s="5"/>
      <c r="E249" s="5"/>
      <c r="F249" s="2"/>
      <c r="G249" s="3" t="s">
        <v>424</v>
      </c>
      <c r="H249" s="3" t="s">
        <v>44</v>
      </c>
      <c r="I249" s="2"/>
      <c r="J249" s="3" t="s">
        <v>426</v>
      </c>
      <c r="K249" s="3"/>
      <c r="L249" s="7"/>
    </row>
    <row r="250" spans="1:12" ht="12.5" x14ac:dyDescent="0.25">
      <c r="A250" s="5"/>
      <c r="B250" s="5"/>
      <c r="C250" s="5"/>
      <c r="D250" s="5"/>
      <c r="E250" s="5"/>
      <c r="F250" s="2"/>
      <c r="G250" s="3" t="s">
        <v>424</v>
      </c>
      <c r="H250" s="3" t="s">
        <v>44</v>
      </c>
      <c r="I250" s="2"/>
      <c r="J250" s="3" t="s">
        <v>212</v>
      </c>
      <c r="K250" s="3"/>
      <c r="L250" s="7"/>
    </row>
    <row r="251" spans="1:12" ht="25" x14ac:dyDescent="0.25">
      <c r="A251" s="5"/>
      <c r="B251" s="5"/>
      <c r="C251" s="5"/>
      <c r="D251" s="5"/>
      <c r="E251" s="5"/>
      <c r="F251" s="2"/>
      <c r="G251" s="3" t="s">
        <v>427</v>
      </c>
      <c r="H251" s="3" t="s">
        <v>44</v>
      </c>
      <c r="I251" s="2"/>
      <c r="J251" s="3" t="s">
        <v>428</v>
      </c>
      <c r="K251" s="3"/>
      <c r="L251" s="7"/>
    </row>
    <row r="252" spans="1:12" ht="25" x14ac:dyDescent="0.25">
      <c r="A252" s="5"/>
      <c r="B252" s="5"/>
      <c r="C252" s="5"/>
      <c r="D252" s="5"/>
      <c r="E252" s="5"/>
      <c r="F252" s="2"/>
      <c r="G252" s="3" t="s">
        <v>427</v>
      </c>
      <c r="H252" s="3" t="s">
        <v>44</v>
      </c>
      <c r="I252" s="2"/>
      <c r="J252" s="3" t="s">
        <v>429</v>
      </c>
      <c r="K252" s="3"/>
      <c r="L252" s="7"/>
    </row>
    <row r="253" spans="1:12" ht="12.5" x14ac:dyDescent="0.25">
      <c r="A253" s="5"/>
      <c r="B253" s="5"/>
      <c r="C253" s="5"/>
      <c r="D253" s="5"/>
      <c r="E253" s="5"/>
      <c r="F253" s="2"/>
      <c r="G253" s="3" t="s">
        <v>427</v>
      </c>
      <c r="H253" s="3" t="s">
        <v>44</v>
      </c>
      <c r="I253" s="2"/>
      <c r="J253" s="3" t="s">
        <v>212</v>
      </c>
      <c r="K253" s="3"/>
      <c r="L253" s="7"/>
    </row>
    <row r="254" spans="1:12" ht="12.5" x14ac:dyDescent="0.25">
      <c r="A254" s="5"/>
      <c r="B254" s="5"/>
      <c r="C254" s="5"/>
      <c r="D254" s="5"/>
      <c r="E254" s="5"/>
      <c r="F254" s="2"/>
      <c r="G254" s="3" t="s">
        <v>194</v>
      </c>
      <c r="H254" s="3"/>
      <c r="I254" s="2"/>
      <c r="J254" s="3"/>
      <c r="K254" s="3"/>
      <c r="L254" s="7"/>
    </row>
    <row r="255" spans="1:12" ht="12.5" x14ac:dyDescent="0.25">
      <c r="A255" s="5"/>
      <c r="B255" s="5"/>
      <c r="C255" s="5"/>
      <c r="D255" s="5"/>
      <c r="E255" s="5"/>
      <c r="F255" s="2"/>
      <c r="G255" s="3" t="s">
        <v>41</v>
      </c>
      <c r="H255" s="3"/>
      <c r="I255" s="2"/>
      <c r="J255" s="3"/>
      <c r="K255" s="3"/>
      <c r="L255" s="7"/>
    </row>
    <row r="256" spans="1:12" ht="37.5" x14ac:dyDescent="0.25">
      <c r="A256" s="5"/>
      <c r="B256" s="5"/>
      <c r="C256" s="5"/>
      <c r="D256" s="4" t="s">
        <v>420</v>
      </c>
      <c r="E256" s="6" t="s">
        <v>430</v>
      </c>
      <c r="F256" s="2"/>
      <c r="G256" s="3" t="s">
        <v>432</v>
      </c>
      <c r="H256" s="3"/>
      <c r="I256" s="2"/>
      <c r="J256" s="3"/>
      <c r="K256" s="3"/>
      <c r="L256" s="4" t="str">
        <f>IF(COUNTIF($F$256:$F$264,"&lt;&gt;")=0,"当てはまるすべての選択肢に回答してください",IF(AND(COUNTIF($F$256:$F$262,"&lt;&gt;")&gt;0,COUNTIF($F$263:$F$264,"&lt;&gt;")&gt;0),"回答選択肢と「未実施」「非公開」は同時に選択できません。いずれかの回答を削除してください。",IF(COUNTIF($F$263:$F$264,"&lt;&gt;")&gt;1,"260~264行目は1つだけ選択してください","")))</f>
        <v>当てはまるすべての選択肢に回答してください</v>
      </c>
    </row>
    <row r="257" spans="1:12" ht="25" x14ac:dyDescent="0.25">
      <c r="A257" s="5"/>
      <c r="B257" s="5"/>
      <c r="C257" s="5"/>
      <c r="D257" s="5"/>
      <c r="E257" s="5"/>
      <c r="F257" s="2"/>
      <c r="G257" s="3" t="s">
        <v>444</v>
      </c>
      <c r="H257" s="3"/>
      <c r="I257" s="2"/>
      <c r="J257" s="3"/>
      <c r="K257" s="3"/>
      <c r="L257" s="7"/>
    </row>
    <row r="258" spans="1:12" ht="25" x14ac:dyDescent="0.25">
      <c r="A258" s="5"/>
      <c r="B258" s="5"/>
      <c r="C258" s="5"/>
      <c r="D258" s="5"/>
      <c r="E258" s="5"/>
      <c r="F258" s="2"/>
      <c r="G258" s="3" t="s">
        <v>445</v>
      </c>
      <c r="H258" s="3" t="s">
        <v>44</v>
      </c>
      <c r="I258" s="2"/>
      <c r="J258" s="3" t="s">
        <v>446</v>
      </c>
      <c r="K258" s="3"/>
      <c r="L258" s="7"/>
    </row>
    <row r="259" spans="1:12" ht="25" x14ac:dyDescent="0.25">
      <c r="A259" s="5"/>
      <c r="B259" s="5"/>
      <c r="C259" s="5"/>
      <c r="D259" s="5"/>
      <c r="E259" s="5"/>
      <c r="F259" s="2"/>
      <c r="G259" s="3" t="s">
        <v>445</v>
      </c>
      <c r="H259" s="3" t="s">
        <v>44</v>
      </c>
      <c r="I259" s="2"/>
      <c r="J259" s="3" t="s">
        <v>447</v>
      </c>
      <c r="K259" s="3"/>
      <c r="L259" s="7"/>
    </row>
    <row r="260" spans="1:12" ht="25" x14ac:dyDescent="0.25">
      <c r="A260" s="5"/>
      <c r="B260" s="5"/>
      <c r="C260" s="5"/>
      <c r="D260" s="5"/>
      <c r="E260" s="5"/>
      <c r="F260" s="2"/>
      <c r="G260" s="3" t="s">
        <v>445</v>
      </c>
      <c r="H260" s="3" t="s">
        <v>44</v>
      </c>
      <c r="I260" s="2"/>
      <c r="J260" s="3" t="s">
        <v>448</v>
      </c>
      <c r="K260" s="3"/>
      <c r="L260" s="7"/>
    </row>
    <row r="261" spans="1:12" ht="25" x14ac:dyDescent="0.25">
      <c r="A261" s="5"/>
      <c r="B261" s="5"/>
      <c r="C261" s="5"/>
      <c r="D261" s="5"/>
      <c r="E261" s="5"/>
      <c r="F261" s="2"/>
      <c r="G261" s="3" t="s">
        <v>445</v>
      </c>
      <c r="H261" s="3" t="s">
        <v>44</v>
      </c>
      <c r="I261" s="2"/>
      <c r="J261" s="3" t="s">
        <v>212</v>
      </c>
      <c r="K261" s="3"/>
      <c r="L261" s="7"/>
    </row>
    <row r="262" spans="1:12" ht="25" x14ac:dyDescent="0.25">
      <c r="A262" s="5"/>
      <c r="B262" s="5"/>
      <c r="C262" s="5"/>
      <c r="D262" s="5"/>
      <c r="E262" s="5"/>
      <c r="F262" s="2"/>
      <c r="G262" s="3" t="s">
        <v>449</v>
      </c>
      <c r="H262" s="3"/>
      <c r="I262" s="2"/>
      <c r="J262" s="3"/>
      <c r="K262" s="3"/>
      <c r="L262" s="7"/>
    </row>
    <row r="263" spans="1:12" ht="12.5" x14ac:dyDescent="0.25">
      <c r="A263" s="5"/>
      <c r="B263" s="5"/>
      <c r="C263" s="5"/>
      <c r="D263" s="5"/>
      <c r="E263" s="5"/>
      <c r="F263" s="2"/>
      <c r="G263" s="3" t="s">
        <v>194</v>
      </c>
      <c r="H263" s="3"/>
      <c r="I263" s="2"/>
      <c r="J263" s="3"/>
      <c r="K263" s="3"/>
      <c r="L263" s="7"/>
    </row>
    <row r="264" spans="1:12" ht="12.5" x14ac:dyDescent="0.25">
      <c r="A264" s="5"/>
      <c r="B264" s="5"/>
      <c r="C264" s="5"/>
      <c r="D264" s="5"/>
      <c r="E264" s="5"/>
      <c r="F264" s="2"/>
      <c r="G264" s="3" t="s">
        <v>41</v>
      </c>
      <c r="H264" s="3"/>
      <c r="I264" s="2"/>
      <c r="J264" s="3"/>
      <c r="K264" s="3"/>
      <c r="L264" s="7"/>
    </row>
    <row r="265" spans="1:12" ht="50" x14ac:dyDescent="0.25">
      <c r="A265" s="5"/>
      <c r="B265" s="4" t="s">
        <v>438</v>
      </c>
      <c r="C265" s="4" t="s">
        <v>450</v>
      </c>
      <c r="D265" s="4" t="s">
        <v>440</v>
      </c>
      <c r="E265" s="6" t="s">
        <v>451</v>
      </c>
      <c r="F265" s="2"/>
      <c r="G265" s="3" t="s">
        <v>452</v>
      </c>
      <c r="H265" s="3" t="s">
        <v>44</v>
      </c>
      <c r="I265" s="2"/>
      <c r="J265" s="3" t="s">
        <v>453</v>
      </c>
      <c r="K265" s="3"/>
      <c r="L265" s="4" t="str">
        <f>IF(OR(AND(ISBLANK($F$31),ISBLANK($F$32))),"",IF(COUNTIF($F$265:$F$272,"&lt;&gt;")=0,"当てはまるすべての選択肢に回答してください",IF(AND(COUNTIF($F$265:$F$270,"&lt;&gt;")&gt;0,COUNTIF($F$271:$F$272,"&lt;&gt;")&gt;0),"回答選択肢と「未実施」「非公開」は同時に選択できません。いずれかの回答を削除してください。",IF(COUNTIF($F$271:$F$272,"&lt;&gt;")&gt;1,"267~272行目は1つだけ選択してください",""))))</f>
        <v/>
      </c>
    </row>
    <row r="266" spans="1:12" ht="25" x14ac:dyDescent="0.25">
      <c r="A266" s="5"/>
      <c r="B266" s="5"/>
      <c r="C266" s="5"/>
      <c r="D266" s="5"/>
      <c r="E266" s="5"/>
      <c r="F266" s="2"/>
      <c r="G266" s="3" t="s">
        <v>452</v>
      </c>
      <c r="H266" s="3" t="s">
        <v>44</v>
      </c>
      <c r="I266" s="2"/>
      <c r="J266" s="3" t="s">
        <v>461</v>
      </c>
      <c r="K266" s="3"/>
      <c r="L266" s="7"/>
    </row>
    <row r="267" spans="1:12" ht="12.5" x14ac:dyDescent="0.25">
      <c r="A267" s="5"/>
      <c r="B267" s="5"/>
      <c r="C267" s="5"/>
      <c r="D267" s="5"/>
      <c r="E267" s="5"/>
      <c r="F267" s="2"/>
      <c r="G267" s="3" t="s">
        <v>452</v>
      </c>
      <c r="H267" s="3" t="s">
        <v>44</v>
      </c>
      <c r="I267" s="2"/>
      <c r="J267" s="3" t="s">
        <v>212</v>
      </c>
      <c r="K267" s="3"/>
      <c r="L267" s="7"/>
    </row>
    <row r="268" spans="1:12" ht="25" x14ac:dyDescent="0.25">
      <c r="A268" s="5"/>
      <c r="B268" s="5"/>
      <c r="C268" s="5"/>
      <c r="D268" s="5"/>
      <c r="E268" s="5"/>
      <c r="F268" s="2"/>
      <c r="G268" s="3" t="s">
        <v>462</v>
      </c>
      <c r="H268" s="3" t="s">
        <v>44</v>
      </c>
      <c r="I268" s="2"/>
      <c r="J268" s="3" t="s">
        <v>463</v>
      </c>
      <c r="K268" s="3"/>
      <c r="L268" s="7"/>
    </row>
    <row r="269" spans="1:12" ht="25" x14ac:dyDescent="0.25">
      <c r="A269" s="5"/>
      <c r="B269" s="5"/>
      <c r="C269" s="5"/>
      <c r="D269" s="5"/>
      <c r="E269" s="5"/>
      <c r="F269" s="2"/>
      <c r="G269" s="3" t="s">
        <v>462</v>
      </c>
      <c r="H269" s="3" t="s">
        <v>44</v>
      </c>
      <c r="I269" s="2"/>
      <c r="J269" s="3" t="s">
        <v>464</v>
      </c>
      <c r="K269" s="3"/>
      <c r="L269" s="7"/>
    </row>
    <row r="270" spans="1:12" ht="25" x14ac:dyDescent="0.25">
      <c r="A270" s="5"/>
      <c r="B270" s="5"/>
      <c r="C270" s="5"/>
      <c r="D270" s="5"/>
      <c r="E270" s="5"/>
      <c r="F270" s="2"/>
      <c r="G270" s="3" t="s">
        <v>462</v>
      </c>
      <c r="H270" s="3" t="s">
        <v>44</v>
      </c>
      <c r="I270" s="2"/>
      <c r="J270" s="3" t="s">
        <v>212</v>
      </c>
      <c r="K270" s="3"/>
      <c r="L270" s="7"/>
    </row>
    <row r="271" spans="1:12" ht="12.5" x14ac:dyDescent="0.25">
      <c r="A271" s="5"/>
      <c r="B271" s="5"/>
      <c r="C271" s="5"/>
      <c r="D271" s="5"/>
      <c r="E271" s="5"/>
      <c r="F271" s="2"/>
      <c r="G271" s="3" t="s">
        <v>194</v>
      </c>
      <c r="H271" s="3"/>
      <c r="I271" s="2"/>
      <c r="J271" s="3"/>
      <c r="K271" s="3"/>
      <c r="L271" s="7"/>
    </row>
    <row r="272" spans="1:12" ht="12.5" x14ac:dyDescent="0.25">
      <c r="A272" s="5"/>
      <c r="B272" s="5"/>
      <c r="C272" s="5"/>
      <c r="D272" s="5"/>
      <c r="E272" s="5"/>
      <c r="F272" s="2"/>
      <c r="G272" s="3" t="s">
        <v>41</v>
      </c>
      <c r="H272" s="3"/>
      <c r="I272" s="2"/>
      <c r="J272" s="3"/>
      <c r="K272" s="3"/>
      <c r="L272" s="7"/>
    </row>
    <row r="273" spans="1:12" ht="50" x14ac:dyDescent="0.25">
      <c r="A273" s="5"/>
      <c r="B273" s="5"/>
      <c r="C273" s="5"/>
      <c r="D273" s="4" t="s">
        <v>458</v>
      </c>
      <c r="E273" s="6" t="s">
        <v>465</v>
      </c>
      <c r="F273" s="2"/>
      <c r="G273" s="3" t="s">
        <v>466</v>
      </c>
      <c r="H273" s="3"/>
      <c r="I273" s="2"/>
      <c r="J273" s="3"/>
      <c r="K273" s="3"/>
      <c r="L273" s="4" t="str">
        <f>IF(OR(AND(ISBLANK($F$31),ISBLANK($F$32))),"",IF(COUNTIF($F$273:$F$285,"&lt;&gt;")=0,"当てはまるすべての選択肢に回答してください",IF(AND(COUNTIF($F$273:$F$283,"&lt;&gt;")&gt;0,COUNTIF($F$284:$F$285,"&lt;&gt;")&gt;0),"回答選択肢と「未実施」「非公開」は同時に選択できません。いずれかの回答を削除してください。",IF(COUNTIF($F$284:$F$285,"&lt;&gt;")&gt;1,"277~285行目は1つだけ選択してください",""))))</f>
        <v/>
      </c>
    </row>
    <row r="274" spans="1:12" ht="25" x14ac:dyDescent="0.25">
      <c r="A274" s="5"/>
      <c r="B274" s="5"/>
      <c r="C274" s="5"/>
      <c r="D274" s="5"/>
      <c r="E274" s="5"/>
      <c r="F274" s="2"/>
      <c r="G274" s="3" t="s">
        <v>471</v>
      </c>
      <c r="H274" s="3" t="s">
        <v>44</v>
      </c>
      <c r="I274" s="2"/>
      <c r="J274" s="3" t="s">
        <v>472</v>
      </c>
      <c r="K274" s="3"/>
      <c r="L274" s="7"/>
    </row>
    <row r="275" spans="1:12" ht="25" x14ac:dyDescent="0.25">
      <c r="A275" s="5"/>
      <c r="B275" s="5"/>
      <c r="C275" s="5"/>
      <c r="D275" s="5"/>
      <c r="E275" s="5"/>
      <c r="F275" s="2"/>
      <c r="G275" s="3" t="s">
        <v>471</v>
      </c>
      <c r="H275" s="3" t="s">
        <v>44</v>
      </c>
      <c r="I275" s="2"/>
      <c r="J275" s="3" t="s">
        <v>473</v>
      </c>
      <c r="K275" s="3"/>
      <c r="L275" s="7"/>
    </row>
    <row r="276" spans="1:12" ht="25" x14ac:dyDescent="0.25">
      <c r="A276" s="5"/>
      <c r="B276" s="5"/>
      <c r="C276" s="5"/>
      <c r="D276" s="5"/>
      <c r="E276" s="5"/>
      <c r="F276" s="2"/>
      <c r="G276" s="3" t="s">
        <v>471</v>
      </c>
      <c r="H276" s="3" t="s">
        <v>44</v>
      </c>
      <c r="I276" s="2"/>
      <c r="J276" s="3" t="s">
        <v>212</v>
      </c>
      <c r="K276" s="3"/>
      <c r="L276" s="7"/>
    </row>
    <row r="277" spans="1:12" ht="25" x14ac:dyDescent="0.25">
      <c r="A277" s="5"/>
      <c r="B277" s="5"/>
      <c r="C277" s="5"/>
      <c r="D277" s="5"/>
      <c r="E277" s="5"/>
      <c r="F277" s="2"/>
      <c r="G277" s="3" t="s">
        <v>477</v>
      </c>
      <c r="H277" s="3" t="s">
        <v>180</v>
      </c>
      <c r="I277" s="2"/>
      <c r="J277" s="3" t="s">
        <v>181</v>
      </c>
      <c r="K277" s="3"/>
      <c r="L277" s="7"/>
    </row>
    <row r="278" spans="1:12" ht="25" x14ac:dyDescent="0.25">
      <c r="A278" s="5"/>
      <c r="B278" s="5"/>
      <c r="C278" s="5"/>
      <c r="D278" s="5"/>
      <c r="E278" s="5"/>
      <c r="F278" s="2"/>
      <c r="G278" s="3" t="s">
        <v>477</v>
      </c>
      <c r="H278" s="3" t="s">
        <v>180</v>
      </c>
      <c r="I278" s="2"/>
      <c r="J278" s="3" t="s">
        <v>183</v>
      </c>
      <c r="K278" s="3"/>
      <c r="L278" s="7"/>
    </row>
    <row r="279" spans="1:12" ht="25" x14ac:dyDescent="0.25">
      <c r="A279" s="5"/>
      <c r="B279" s="5"/>
      <c r="C279" s="5"/>
      <c r="D279" s="5"/>
      <c r="E279" s="5"/>
      <c r="F279" s="2"/>
      <c r="G279" s="3" t="s">
        <v>477</v>
      </c>
      <c r="H279" s="3" t="s">
        <v>180</v>
      </c>
      <c r="I279" s="2"/>
      <c r="J279" s="3" t="s">
        <v>185</v>
      </c>
      <c r="K279" s="3"/>
      <c r="L279" s="7"/>
    </row>
    <row r="280" spans="1:12" ht="25" x14ac:dyDescent="0.25">
      <c r="A280" s="5"/>
      <c r="B280" s="5"/>
      <c r="C280" s="5"/>
      <c r="D280" s="5"/>
      <c r="E280" s="5"/>
      <c r="F280" s="2"/>
      <c r="G280" s="3" t="s">
        <v>477</v>
      </c>
      <c r="H280" s="3" t="s">
        <v>180</v>
      </c>
      <c r="I280" s="2"/>
      <c r="J280" s="3" t="s">
        <v>187</v>
      </c>
      <c r="K280" s="3"/>
      <c r="L280" s="7"/>
    </row>
    <row r="281" spans="1:12" ht="25" x14ac:dyDescent="0.25">
      <c r="A281" s="5"/>
      <c r="B281" s="5"/>
      <c r="C281" s="5"/>
      <c r="D281" s="5"/>
      <c r="E281" s="5"/>
      <c r="F281" s="2"/>
      <c r="G281" s="3" t="s">
        <v>477</v>
      </c>
      <c r="H281" s="3" t="s">
        <v>180</v>
      </c>
      <c r="I281" s="2"/>
      <c r="J281" s="3" t="s">
        <v>189</v>
      </c>
      <c r="K281" s="3"/>
      <c r="L281" s="7"/>
    </row>
    <row r="282" spans="1:12" ht="25" x14ac:dyDescent="0.25">
      <c r="A282" s="5"/>
      <c r="B282" s="5"/>
      <c r="C282" s="5"/>
      <c r="D282" s="5"/>
      <c r="E282" s="5"/>
      <c r="F282" s="2"/>
      <c r="G282" s="3" t="s">
        <v>477</v>
      </c>
      <c r="H282" s="3" t="s">
        <v>180</v>
      </c>
      <c r="I282" s="2"/>
      <c r="J282" s="3" t="s">
        <v>41</v>
      </c>
      <c r="K282" s="3"/>
      <c r="L282" s="7"/>
    </row>
    <row r="283" spans="1:12" ht="12.5" x14ac:dyDescent="0.25">
      <c r="A283" s="5"/>
      <c r="B283" s="5"/>
      <c r="C283" s="5"/>
      <c r="D283" s="5"/>
      <c r="E283" s="5"/>
      <c r="F283" s="2"/>
      <c r="G283" s="3" t="s">
        <v>147</v>
      </c>
      <c r="H283" s="3"/>
      <c r="I283" s="2"/>
      <c r="J283" s="3"/>
      <c r="K283" s="3"/>
      <c r="L283" s="7"/>
    </row>
    <row r="284" spans="1:12" ht="12.5" x14ac:dyDescent="0.25">
      <c r="A284" s="5"/>
      <c r="B284" s="5"/>
      <c r="C284" s="5"/>
      <c r="D284" s="5"/>
      <c r="E284" s="5"/>
      <c r="F284" s="2"/>
      <c r="G284" s="3" t="s">
        <v>194</v>
      </c>
      <c r="H284" s="3"/>
      <c r="I284" s="2"/>
      <c r="J284" s="3"/>
      <c r="K284" s="3"/>
      <c r="L284" s="7"/>
    </row>
    <row r="285" spans="1:12" ht="12.5" x14ac:dyDescent="0.25">
      <c r="A285" s="5"/>
      <c r="B285" s="5"/>
      <c r="C285" s="5"/>
      <c r="D285" s="5"/>
      <c r="E285" s="5"/>
      <c r="F285" s="2"/>
      <c r="G285" s="3" t="s">
        <v>41</v>
      </c>
      <c r="H285" s="3"/>
      <c r="I285" s="2"/>
      <c r="J285" s="3"/>
      <c r="K285" s="3"/>
      <c r="L285" s="7"/>
    </row>
    <row r="286" spans="1:12" ht="25" x14ac:dyDescent="0.25">
      <c r="A286" s="5"/>
      <c r="B286" s="5"/>
      <c r="C286" s="5"/>
      <c r="D286" s="4" t="s">
        <v>474</v>
      </c>
      <c r="E286" s="6" t="s">
        <v>479</v>
      </c>
      <c r="F286" s="2"/>
      <c r="G286" s="3" t="s">
        <v>480</v>
      </c>
      <c r="H286" s="3"/>
      <c r="I286" s="2"/>
      <c r="J286" s="3"/>
      <c r="K286" s="3"/>
      <c r="L286" s="4" t="str">
        <f>IF(OR(AND(ISBLANK($F$31),ISBLANK($F$32))),"",IF(COUNTIF($F$286:$F$296,"&lt;&gt;")=0,"当てはまるすべての選択肢に回答してください",IF(AND(COUNTIF($F$286:$F$294,"&lt;&gt;")&gt;0,COUNTIF($F$295:$F$296,"&lt;&gt;")&gt;0),"回答選択肢と「未実施」「非公開」は同時に選択できません。いずれかの回答を削除してください。",IF(COUNTIF($F$295:$F$296,"&lt;&gt;")&gt;1,"290~296行目は1つだけ選択してください",""))))</f>
        <v/>
      </c>
    </row>
    <row r="287" spans="1:12" ht="25" x14ac:dyDescent="0.25">
      <c r="A287" s="5"/>
      <c r="B287" s="5"/>
      <c r="C287" s="5"/>
      <c r="D287" s="5"/>
      <c r="E287" s="5"/>
      <c r="F287" s="2"/>
      <c r="G287" s="3" t="s">
        <v>486</v>
      </c>
      <c r="H287" s="3" t="s">
        <v>180</v>
      </c>
      <c r="I287" s="2"/>
      <c r="J287" s="3" t="s">
        <v>181</v>
      </c>
      <c r="K287" s="3"/>
      <c r="L287" s="7"/>
    </row>
    <row r="288" spans="1:12" ht="25" x14ac:dyDescent="0.25">
      <c r="A288" s="5"/>
      <c r="B288" s="5"/>
      <c r="C288" s="5"/>
      <c r="D288" s="5"/>
      <c r="E288" s="5"/>
      <c r="F288" s="2"/>
      <c r="G288" s="3" t="s">
        <v>486</v>
      </c>
      <c r="H288" s="3" t="s">
        <v>180</v>
      </c>
      <c r="I288" s="2"/>
      <c r="J288" s="3" t="s">
        <v>183</v>
      </c>
      <c r="K288" s="3"/>
      <c r="L288" s="7"/>
    </row>
    <row r="289" spans="1:12" ht="25" x14ac:dyDescent="0.25">
      <c r="A289" s="5"/>
      <c r="B289" s="5"/>
      <c r="C289" s="5"/>
      <c r="D289" s="5"/>
      <c r="E289" s="5"/>
      <c r="F289" s="2"/>
      <c r="G289" s="3" t="s">
        <v>486</v>
      </c>
      <c r="H289" s="3" t="s">
        <v>180</v>
      </c>
      <c r="I289" s="2"/>
      <c r="J289" s="3" t="s">
        <v>185</v>
      </c>
      <c r="K289" s="3"/>
      <c r="L289" s="7"/>
    </row>
    <row r="290" spans="1:12" ht="25" x14ac:dyDescent="0.25">
      <c r="A290" s="5"/>
      <c r="B290" s="5"/>
      <c r="C290" s="5"/>
      <c r="D290" s="5"/>
      <c r="E290" s="5"/>
      <c r="F290" s="2"/>
      <c r="G290" s="3" t="s">
        <v>486</v>
      </c>
      <c r="H290" s="3" t="s">
        <v>180</v>
      </c>
      <c r="I290" s="2"/>
      <c r="J290" s="3" t="s">
        <v>187</v>
      </c>
      <c r="K290" s="3"/>
      <c r="L290" s="7"/>
    </row>
    <row r="291" spans="1:12" ht="25" x14ac:dyDescent="0.25">
      <c r="A291" s="5"/>
      <c r="B291" s="5"/>
      <c r="C291" s="5"/>
      <c r="D291" s="5"/>
      <c r="E291" s="5"/>
      <c r="F291" s="2"/>
      <c r="G291" s="3" t="s">
        <v>486</v>
      </c>
      <c r="H291" s="3" t="s">
        <v>180</v>
      </c>
      <c r="I291" s="2"/>
      <c r="J291" s="3" t="s">
        <v>189</v>
      </c>
      <c r="K291" s="3"/>
      <c r="L291" s="7"/>
    </row>
    <row r="292" spans="1:12" ht="25" x14ac:dyDescent="0.25">
      <c r="A292" s="5"/>
      <c r="B292" s="5"/>
      <c r="C292" s="5"/>
      <c r="D292" s="5"/>
      <c r="E292" s="5"/>
      <c r="F292" s="2"/>
      <c r="G292" s="3" t="s">
        <v>486</v>
      </c>
      <c r="H292" s="3" t="s">
        <v>180</v>
      </c>
      <c r="I292" s="2"/>
      <c r="J292" s="3" t="s">
        <v>41</v>
      </c>
      <c r="K292" s="3"/>
      <c r="L292" s="7"/>
    </row>
    <row r="293" spans="1:12" ht="37.5" x14ac:dyDescent="0.25">
      <c r="A293" s="5"/>
      <c r="B293" s="5"/>
      <c r="C293" s="5"/>
      <c r="D293" s="5"/>
      <c r="E293" s="5"/>
      <c r="F293" s="2"/>
      <c r="G293" s="3" t="s">
        <v>487</v>
      </c>
      <c r="H293" s="3"/>
      <c r="I293" s="2"/>
      <c r="J293" s="3"/>
      <c r="K293" s="3"/>
      <c r="L293" s="7"/>
    </row>
    <row r="294" spans="1:12" ht="12.5" x14ac:dyDescent="0.25">
      <c r="A294" s="5"/>
      <c r="B294" s="5"/>
      <c r="C294" s="5"/>
      <c r="D294" s="5"/>
      <c r="E294" s="5"/>
      <c r="F294" s="2"/>
      <c r="G294" s="3" t="s">
        <v>147</v>
      </c>
      <c r="H294" s="3"/>
      <c r="I294" s="2"/>
      <c r="J294" s="3"/>
      <c r="K294" s="3"/>
      <c r="L294" s="7"/>
    </row>
    <row r="295" spans="1:12" ht="12.5" x14ac:dyDescent="0.25">
      <c r="A295" s="5"/>
      <c r="B295" s="5"/>
      <c r="C295" s="5"/>
      <c r="D295" s="5"/>
      <c r="E295" s="5"/>
      <c r="F295" s="2"/>
      <c r="G295" s="3" t="s">
        <v>194</v>
      </c>
      <c r="H295" s="3"/>
      <c r="I295" s="2"/>
      <c r="J295" s="3"/>
      <c r="K295" s="3"/>
      <c r="L295" s="7"/>
    </row>
    <row r="296" spans="1:12" ht="12.5" x14ac:dyDescent="0.25">
      <c r="A296" s="5"/>
      <c r="B296" s="5"/>
      <c r="C296" s="5"/>
      <c r="D296" s="5"/>
      <c r="E296" s="5"/>
      <c r="F296" s="2"/>
      <c r="G296" s="3" t="s">
        <v>41</v>
      </c>
      <c r="H296" s="3"/>
      <c r="I296" s="2"/>
      <c r="J296" s="3"/>
      <c r="K296" s="3"/>
      <c r="L296" s="7"/>
    </row>
    <row r="297" spans="1:12" ht="12.5" x14ac:dyDescent="0.25">
      <c r="A297" s="5"/>
      <c r="B297" s="5"/>
      <c r="C297" s="5"/>
      <c r="D297" s="4" t="s">
        <v>482</v>
      </c>
      <c r="E297" s="6" t="s">
        <v>490</v>
      </c>
      <c r="F297" s="2"/>
      <c r="G297" s="3" t="s">
        <v>492</v>
      </c>
      <c r="H297" s="3" t="s">
        <v>44</v>
      </c>
      <c r="I297" s="2"/>
      <c r="J297" s="3" t="s">
        <v>493</v>
      </c>
      <c r="K297" s="3"/>
      <c r="L297" s="4" t="str">
        <f>IF(OR(AND(ISBLANK($F$31),ISBLANK($F$32))),"",IF(COUNTIF($F$297:$F$303,"&lt;&gt;")=0,"当てはまるすべての選択肢に回答してください",IF(AND(COUNTIF($F$297:$F$301,"&lt;&gt;")&gt;0,COUNTIF($F$302:$F$303,"&lt;&gt;")&gt;0),"回答選択肢と「未実施」「非公開」は同時に選択できません。いずれかの回答を削除してください。",IF(COUNTIF($F$302:$F$303,"&lt;&gt;")&gt;1,"299~303行目は1つだけ選択してください",""))))</f>
        <v/>
      </c>
    </row>
    <row r="298" spans="1:12" ht="12.5" x14ac:dyDescent="0.25">
      <c r="A298" s="5"/>
      <c r="B298" s="5"/>
      <c r="C298" s="5"/>
      <c r="D298" s="5"/>
      <c r="E298" s="5"/>
      <c r="F298" s="2"/>
      <c r="G298" s="3" t="s">
        <v>492</v>
      </c>
      <c r="H298" s="3" t="s">
        <v>44</v>
      </c>
      <c r="I298" s="2"/>
      <c r="J298" s="3" t="s">
        <v>506</v>
      </c>
      <c r="K298" s="3"/>
      <c r="L298" s="7"/>
    </row>
    <row r="299" spans="1:12" ht="12.5" x14ac:dyDescent="0.25">
      <c r="A299" s="5"/>
      <c r="B299" s="5"/>
      <c r="C299" s="5"/>
      <c r="D299" s="5"/>
      <c r="E299" s="5"/>
      <c r="F299" s="2"/>
      <c r="G299" s="3" t="s">
        <v>492</v>
      </c>
      <c r="H299" s="3" t="s">
        <v>44</v>
      </c>
      <c r="I299" s="2"/>
      <c r="J299" s="3" t="s">
        <v>508</v>
      </c>
      <c r="K299" s="3"/>
      <c r="L299" s="7"/>
    </row>
    <row r="300" spans="1:12" ht="12.5" x14ac:dyDescent="0.25">
      <c r="A300" s="5"/>
      <c r="B300" s="5"/>
      <c r="C300" s="5"/>
      <c r="D300" s="5"/>
      <c r="E300" s="5"/>
      <c r="F300" s="2"/>
      <c r="G300" s="3" t="s">
        <v>492</v>
      </c>
      <c r="H300" s="3" t="s">
        <v>44</v>
      </c>
      <c r="I300" s="2"/>
      <c r="J300" s="3" t="s">
        <v>212</v>
      </c>
      <c r="K300" s="3"/>
      <c r="L300" s="7"/>
    </row>
    <row r="301" spans="1:12" ht="37.5" x14ac:dyDescent="0.25">
      <c r="A301" s="5"/>
      <c r="B301" s="5"/>
      <c r="C301" s="5"/>
      <c r="D301" s="5"/>
      <c r="E301" s="5"/>
      <c r="F301" s="2"/>
      <c r="G301" s="3" t="s">
        <v>509</v>
      </c>
      <c r="H301" s="3"/>
      <c r="I301" s="2"/>
      <c r="J301" s="3"/>
      <c r="K301" s="3"/>
      <c r="L301" s="7"/>
    </row>
    <row r="302" spans="1:12" ht="12.5" x14ac:dyDescent="0.25">
      <c r="A302" s="5"/>
      <c r="B302" s="5"/>
      <c r="C302" s="5"/>
      <c r="D302" s="5"/>
      <c r="E302" s="5"/>
      <c r="F302" s="2"/>
      <c r="G302" s="3" t="s">
        <v>194</v>
      </c>
      <c r="H302" s="3"/>
      <c r="I302" s="2"/>
      <c r="J302" s="3"/>
      <c r="K302" s="3"/>
      <c r="L302" s="7"/>
    </row>
    <row r="303" spans="1:12" ht="12.5" x14ac:dyDescent="0.25">
      <c r="A303" s="5"/>
      <c r="B303" s="5"/>
      <c r="C303" s="5"/>
      <c r="D303" s="5"/>
      <c r="E303" s="5"/>
      <c r="F303" s="2"/>
      <c r="G303" s="3" t="s">
        <v>41</v>
      </c>
      <c r="H303" s="3"/>
      <c r="I303" s="2"/>
      <c r="J303" s="3"/>
      <c r="K303" s="3"/>
      <c r="L303" s="7"/>
    </row>
    <row r="304" spans="1:12" ht="25" x14ac:dyDescent="0.25">
      <c r="A304" s="5"/>
      <c r="B304" s="5"/>
      <c r="C304" s="5"/>
      <c r="D304" s="4" t="s">
        <v>494</v>
      </c>
      <c r="E304" s="6" t="s">
        <v>510</v>
      </c>
      <c r="F304" s="2"/>
      <c r="G304" s="3" t="s">
        <v>511</v>
      </c>
      <c r="H304" s="3" t="s">
        <v>512</v>
      </c>
      <c r="I304" s="2"/>
      <c r="J304" s="3"/>
      <c r="K304" s="3"/>
      <c r="L304" s="4" t="str">
        <f>IF(OR(AND(ISBLANK($F$31),ISBLANK($F$32))),"",IF(COUNTIF($F$304:$F$310,"&lt;&gt;")=0,"当てはまるすべての選択肢に回答してください",IF(AND(COUNTIF($F$304:$F$308,"&lt;&gt;")&gt;0,COUNTIF($F$309:$F$310,"&lt;&gt;")&gt;0),"回答選択肢と「未実施」「非公開」は同時に選択できません。いずれかの回答を削除してください。",IF(COUNTIF($F$309:$F$310,"&lt;&gt;")&gt;1,"306~310行目は1つだけ選択してください",""))))</f>
        <v/>
      </c>
    </row>
    <row r="305" spans="1:12" ht="25" x14ac:dyDescent="0.25">
      <c r="A305" s="5"/>
      <c r="B305" s="5"/>
      <c r="C305" s="5"/>
      <c r="D305" s="5"/>
      <c r="E305" s="5"/>
      <c r="F305" s="2"/>
      <c r="G305" s="3" t="s">
        <v>511</v>
      </c>
      <c r="H305" s="3" t="s">
        <v>516</v>
      </c>
      <c r="I305" s="2"/>
      <c r="J305" s="3" t="s">
        <v>517</v>
      </c>
      <c r="K305" s="3"/>
      <c r="L305" s="7"/>
    </row>
    <row r="306" spans="1:12" ht="25" x14ac:dyDescent="0.25">
      <c r="A306" s="5"/>
      <c r="B306" s="5"/>
      <c r="C306" s="5"/>
      <c r="D306" s="5"/>
      <c r="E306" s="5"/>
      <c r="F306" s="2"/>
      <c r="G306" s="3" t="s">
        <v>511</v>
      </c>
      <c r="H306" s="3" t="s">
        <v>516</v>
      </c>
      <c r="I306" s="2"/>
      <c r="J306" s="3" t="s">
        <v>519</v>
      </c>
      <c r="K306" s="3"/>
      <c r="L306" s="7"/>
    </row>
    <row r="307" spans="1:12" ht="25" x14ac:dyDescent="0.25">
      <c r="A307" s="5"/>
      <c r="B307" s="5"/>
      <c r="C307" s="5"/>
      <c r="D307" s="5"/>
      <c r="E307" s="5"/>
      <c r="F307" s="2"/>
      <c r="G307" s="3" t="s">
        <v>511</v>
      </c>
      <c r="H307" s="3" t="s">
        <v>516</v>
      </c>
      <c r="I307" s="2"/>
      <c r="J307" s="3" t="s">
        <v>520</v>
      </c>
      <c r="K307" s="3"/>
      <c r="L307" s="7"/>
    </row>
    <row r="308" spans="1:12" ht="37.5" x14ac:dyDescent="0.25">
      <c r="A308" s="5"/>
      <c r="B308" s="5"/>
      <c r="C308" s="5"/>
      <c r="D308" s="5"/>
      <c r="E308" s="5"/>
      <c r="F308" s="2"/>
      <c r="G308" s="3" t="s">
        <v>521</v>
      </c>
      <c r="H308" s="3"/>
      <c r="I308" s="2"/>
      <c r="J308" s="3"/>
      <c r="K308" s="3"/>
      <c r="L308" s="7"/>
    </row>
    <row r="309" spans="1:12" ht="12.5" x14ac:dyDescent="0.25">
      <c r="A309" s="5"/>
      <c r="B309" s="5"/>
      <c r="C309" s="5"/>
      <c r="D309" s="5"/>
      <c r="E309" s="5"/>
      <c r="F309" s="2"/>
      <c r="G309" s="3" t="s">
        <v>194</v>
      </c>
      <c r="H309" s="3"/>
      <c r="I309" s="2"/>
      <c r="J309" s="3"/>
      <c r="K309" s="3"/>
      <c r="L309" s="7"/>
    </row>
    <row r="310" spans="1:12" ht="12.5" x14ac:dyDescent="0.25">
      <c r="A310" s="5"/>
      <c r="B310" s="5"/>
      <c r="C310" s="5"/>
      <c r="D310" s="5"/>
      <c r="E310" s="5"/>
      <c r="F310" s="2"/>
      <c r="G310" s="3" t="s">
        <v>41</v>
      </c>
      <c r="H310" s="3"/>
      <c r="I310" s="2"/>
      <c r="J310" s="3"/>
      <c r="K310" s="3"/>
      <c r="L310" s="7"/>
    </row>
    <row r="311" spans="1:12" ht="25" x14ac:dyDescent="0.25">
      <c r="A311" s="5"/>
      <c r="B311" s="5"/>
      <c r="C311" s="5"/>
      <c r="D311" s="4" t="s">
        <v>503</v>
      </c>
      <c r="E311" s="6" t="s">
        <v>524</v>
      </c>
      <c r="F311" s="2"/>
      <c r="G311" s="3" t="s">
        <v>525</v>
      </c>
      <c r="H311" s="3" t="s">
        <v>44</v>
      </c>
      <c r="I311" s="2"/>
      <c r="J311" s="3" t="s">
        <v>526</v>
      </c>
      <c r="K311" s="3"/>
      <c r="L311" s="4" t="str">
        <f>IF(OR(AND(ISBLANK($F$28),ISBLANK($F$29))),"",IF(COUNTIF($F$311:$F$319,"&lt;&gt;")=0,"当てはまるすべての選択肢に回答してください",IF(AND(COUNTIF($F$311:$F$316,"&lt;&gt;")&gt;0,COUNTIF($F$317:$F$319,"&lt;&gt;")&gt;0),"回答選択肢と「対象となる社内LANが存在しない」「未実施」「非公開」は同時に選択できません。いずれかの回答を削除してください。",IF(COUNTIF($F$317:$F$319,"&lt;&gt;")&gt;1,"314~319行目は1つだけ選択してください",""))))</f>
        <v/>
      </c>
    </row>
    <row r="312" spans="1:12" ht="25" x14ac:dyDescent="0.25">
      <c r="A312" s="5"/>
      <c r="B312" s="5"/>
      <c r="C312" s="5"/>
      <c r="D312" s="5"/>
      <c r="E312" s="5"/>
      <c r="F312" s="2"/>
      <c r="G312" s="3" t="s">
        <v>525</v>
      </c>
      <c r="H312" s="3" t="s">
        <v>44</v>
      </c>
      <c r="I312" s="2"/>
      <c r="J312" s="3" t="s">
        <v>530</v>
      </c>
      <c r="K312" s="3"/>
      <c r="L312" s="7"/>
    </row>
    <row r="313" spans="1:12" ht="25" x14ac:dyDescent="0.25">
      <c r="A313" s="5"/>
      <c r="B313" s="5"/>
      <c r="C313" s="5"/>
      <c r="D313" s="5"/>
      <c r="E313" s="5"/>
      <c r="F313" s="2"/>
      <c r="G313" s="3" t="s">
        <v>525</v>
      </c>
      <c r="H313" s="3" t="s">
        <v>44</v>
      </c>
      <c r="I313" s="2"/>
      <c r="J313" s="3" t="s">
        <v>531</v>
      </c>
      <c r="K313" s="3"/>
      <c r="L313" s="7"/>
    </row>
    <row r="314" spans="1:12" ht="25" x14ac:dyDescent="0.25">
      <c r="A314" s="5"/>
      <c r="B314" s="5"/>
      <c r="C314" s="5"/>
      <c r="D314" s="5"/>
      <c r="E314" s="5"/>
      <c r="F314" s="2"/>
      <c r="G314" s="3" t="s">
        <v>525</v>
      </c>
      <c r="H314" s="3" t="s">
        <v>44</v>
      </c>
      <c r="I314" s="2"/>
      <c r="J314" s="3" t="s">
        <v>212</v>
      </c>
      <c r="K314" s="3"/>
      <c r="L314" s="7"/>
    </row>
    <row r="315" spans="1:12" ht="62.5" x14ac:dyDescent="0.25">
      <c r="A315" s="5"/>
      <c r="B315" s="5"/>
      <c r="C315" s="5"/>
      <c r="D315" s="5"/>
      <c r="E315" s="5"/>
      <c r="F315" s="2"/>
      <c r="G315" s="3" t="s">
        <v>532</v>
      </c>
      <c r="H315" s="3"/>
      <c r="I315" s="2"/>
      <c r="J315" s="3"/>
      <c r="K315" s="3"/>
      <c r="L315" s="7"/>
    </row>
    <row r="316" spans="1:12" ht="12.5" x14ac:dyDescent="0.25">
      <c r="A316" s="5"/>
      <c r="B316" s="5"/>
      <c r="C316" s="5"/>
      <c r="D316" s="5"/>
      <c r="E316" s="5"/>
      <c r="F316" s="2"/>
      <c r="G316" s="3" t="s">
        <v>147</v>
      </c>
      <c r="H316" s="3"/>
      <c r="I316" s="2"/>
      <c r="J316" s="3"/>
      <c r="K316" s="3"/>
      <c r="L316" s="7"/>
    </row>
    <row r="317" spans="1:12" ht="75" x14ac:dyDescent="0.25">
      <c r="A317" s="5"/>
      <c r="B317" s="5"/>
      <c r="C317" s="5"/>
      <c r="D317" s="5"/>
      <c r="E317" s="5"/>
      <c r="F317" s="2"/>
      <c r="G317" s="3" t="s">
        <v>533</v>
      </c>
      <c r="H317" s="3"/>
      <c r="I317" s="2"/>
      <c r="J317" s="3"/>
      <c r="K317" s="3"/>
      <c r="L317" s="7"/>
    </row>
    <row r="318" spans="1:12" ht="12.5" x14ac:dyDescent="0.25">
      <c r="A318" s="5"/>
      <c r="B318" s="5"/>
      <c r="C318" s="5"/>
      <c r="D318" s="5"/>
      <c r="E318" s="5"/>
      <c r="F318" s="2"/>
      <c r="G318" s="3" t="s">
        <v>194</v>
      </c>
      <c r="H318" s="3"/>
      <c r="I318" s="2"/>
      <c r="J318" s="3"/>
      <c r="K318" s="3"/>
      <c r="L318" s="7"/>
    </row>
    <row r="319" spans="1:12" ht="12.5" x14ac:dyDescent="0.25">
      <c r="A319" s="5"/>
      <c r="B319" s="5"/>
      <c r="C319" s="5"/>
      <c r="D319" s="5"/>
      <c r="E319" s="5"/>
      <c r="F319" s="2"/>
      <c r="G319" s="3" t="s">
        <v>41</v>
      </c>
      <c r="H319" s="3"/>
      <c r="I319" s="2"/>
      <c r="J319" s="3"/>
      <c r="K319" s="3"/>
      <c r="L319" s="7"/>
    </row>
    <row r="320" spans="1:12" ht="12.5" x14ac:dyDescent="0.25">
      <c r="A320" s="5"/>
      <c r="B320" s="5"/>
      <c r="C320" s="5"/>
      <c r="D320" s="4" t="s">
        <v>522</v>
      </c>
      <c r="E320" s="6" t="s">
        <v>534</v>
      </c>
      <c r="F320" s="2"/>
      <c r="G320" s="3" t="s">
        <v>375</v>
      </c>
      <c r="H320" s="3"/>
      <c r="I320" s="2"/>
      <c r="J320" s="3"/>
      <c r="K320" s="3"/>
      <c r="L320" s="4" t="str">
        <f>IF(OR(AND(ISBLANK($F$31),ISBLANK($F$32))),"",IF(COUNTIF($F$320:$F$322,"&lt;&gt;")=0,"いずれかの選択肢に回答してください",IF(COUNTIF($F$320:$F$322,"&lt;&gt;")&gt;1,"320~322行目は1つだけ選択してください","")))</f>
        <v/>
      </c>
    </row>
    <row r="321" spans="1:12" ht="12.5" x14ac:dyDescent="0.25">
      <c r="A321" s="5"/>
      <c r="B321" s="5"/>
      <c r="C321" s="5"/>
      <c r="D321" s="5"/>
      <c r="E321" s="5"/>
      <c r="F321" s="2"/>
      <c r="G321" s="3" t="s">
        <v>156</v>
      </c>
      <c r="H321" s="3"/>
      <c r="I321" s="2"/>
      <c r="J321" s="3"/>
      <c r="K321" s="3"/>
      <c r="L321" s="7"/>
    </row>
    <row r="322" spans="1:12" ht="12.5" x14ac:dyDescent="0.25">
      <c r="A322" s="5"/>
      <c r="B322" s="5"/>
      <c r="C322" s="5"/>
      <c r="D322" s="5"/>
      <c r="E322" s="5"/>
      <c r="F322" s="2"/>
      <c r="G322" s="3" t="s">
        <v>41</v>
      </c>
      <c r="H322" s="3"/>
      <c r="I322" s="2"/>
      <c r="J322" s="3"/>
      <c r="K322" s="3"/>
      <c r="L322" s="7"/>
    </row>
    <row r="323" spans="1:12" ht="25" x14ac:dyDescent="0.25">
      <c r="A323" s="5"/>
      <c r="B323" s="5"/>
      <c r="C323" s="5"/>
      <c r="D323" s="4" t="s">
        <v>527</v>
      </c>
      <c r="E323" s="6" t="s">
        <v>535</v>
      </c>
      <c r="F323" s="2"/>
      <c r="G323" s="3" t="s">
        <v>536</v>
      </c>
      <c r="H323" s="3"/>
      <c r="I323" s="2"/>
      <c r="J323" s="3"/>
      <c r="K323" s="3"/>
      <c r="L323" s="4" t="str">
        <f>IF(OR(AND(ISBLANK($F$31),ISBLANK($F$32)),ISBLANK($F$320)),"",IF(COUNTIF($F$323:$F$327,"&lt;&gt;")=0,"当てはまるすべての選択肢に回答してください",IF(AND(COUNTIF($F$323:$F$325,"&lt;&gt;")&gt;0,COUNTIF($F$326:$F$327,"&lt;&gt;")&gt;0),"回答選択肢と「未実施」「非公開」は同時に選択できません。いずれかの回答を削除してください。",IF(COUNTIF($F$326:$F$327,"&lt;&gt;")&gt;1,"326~327行目は1つだけ選択してください",""))))</f>
        <v/>
      </c>
    </row>
    <row r="324" spans="1:12" ht="12.5" x14ac:dyDescent="0.25">
      <c r="A324" s="5"/>
      <c r="B324" s="5"/>
      <c r="C324" s="5"/>
      <c r="D324" s="5"/>
      <c r="E324" s="5"/>
      <c r="F324" s="2"/>
      <c r="G324" s="3" t="s">
        <v>537</v>
      </c>
      <c r="H324" s="3"/>
      <c r="I324" s="2"/>
      <c r="J324" s="3"/>
      <c r="K324" s="3"/>
      <c r="L324" s="7"/>
    </row>
    <row r="325" spans="1:12" ht="12.5" x14ac:dyDescent="0.25">
      <c r="A325" s="5"/>
      <c r="B325" s="5"/>
      <c r="C325" s="5"/>
      <c r="D325" s="5"/>
      <c r="E325" s="5"/>
      <c r="F325" s="2"/>
      <c r="G325" s="3" t="s">
        <v>147</v>
      </c>
      <c r="H325" s="3"/>
      <c r="I325" s="2"/>
      <c r="J325" s="3"/>
      <c r="K325" s="3"/>
      <c r="L325" s="7"/>
    </row>
    <row r="326" spans="1:12" ht="12.5" x14ac:dyDescent="0.25">
      <c r="A326" s="5"/>
      <c r="B326" s="5"/>
      <c r="C326" s="5"/>
      <c r="D326" s="5"/>
      <c r="E326" s="5"/>
      <c r="F326" s="2"/>
      <c r="G326" s="3" t="s">
        <v>194</v>
      </c>
      <c r="H326" s="3"/>
      <c r="I326" s="2"/>
      <c r="J326" s="3"/>
      <c r="K326" s="3"/>
      <c r="L326" s="7"/>
    </row>
    <row r="327" spans="1:12" ht="12.5" x14ac:dyDescent="0.25">
      <c r="A327" s="5"/>
      <c r="B327" s="5"/>
      <c r="C327" s="5"/>
      <c r="D327" s="5"/>
      <c r="E327" s="5"/>
      <c r="F327" s="2"/>
      <c r="G327" s="3" t="s">
        <v>41</v>
      </c>
      <c r="H327" s="3"/>
      <c r="I327" s="2"/>
      <c r="J327" s="3"/>
      <c r="K327" s="3"/>
      <c r="L327" s="7"/>
    </row>
    <row r="328" spans="1:12" ht="25" x14ac:dyDescent="0.25">
      <c r="A328" s="5"/>
      <c r="B328" s="5"/>
      <c r="C328" s="5"/>
      <c r="D328" s="4" t="s">
        <v>538</v>
      </c>
      <c r="E328" s="6" t="s">
        <v>539</v>
      </c>
      <c r="F328" s="2"/>
      <c r="G328" s="3" t="s">
        <v>540</v>
      </c>
      <c r="H328" s="3" t="s">
        <v>44</v>
      </c>
      <c r="I328" s="2"/>
      <c r="J328" s="3" t="s">
        <v>541</v>
      </c>
      <c r="K328" s="3"/>
      <c r="L328" s="4" t="str">
        <f>IF(OR(AND(ISBLANK($F$31),ISBLANK($F$32))),"",IF(COUNTIF($F$328:$F$339,"&lt;&gt;")=0,"当てはまるすべての選択肢に回答してください",IF(AND(COUNTIF($F$328:$F$337,"&lt;&gt;")&gt;0,COUNTIF($F$338:$F$339,"&lt;&gt;")&gt;0),"回答選択肢と「未実施」「非公開」は同時に選択できません。いずれかの回答を削除してください。",IF(COUNTIF($F$338:$F$339,"&lt;&gt;")&gt;1,"332~339行目は1つだけ選択してください",""))))</f>
        <v/>
      </c>
    </row>
    <row r="329" spans="1:12" ht="25" x14ac:dyDescent="0.25">
      <c r="A329" s="5"/>
      <c r="B329" s="5"/>
      <c r="C329" s="5"/>
      <c r="D329" s="5"/>
      <c r="E329" s="5"/>
      <c r="F329" s="2"/>
      <c r="G329" s="3" t="s">
        <v>540</v>
      </c>
      <c r="H329" s="3" t="s">
        <v>44</v>
      </c>
      <c r="I329" s="2"/>
      <c r="J329" s="3" t="s">
        <v>546</v>
      </c>
      <c r="K329" s="3"/>
      <c r="L329" s="7"/>
    </row>
    <row r="330" spans="1:12" ht="25" x14ac:dyDescent="0.25">
      <c r="A330" s="5"/>
      <c r="B330" s="5"/>
      <c r="C330" s="5"/>
      <c r="D330" s="5"/>
      <c r="E330" s="5"/>
      <c r="F330" s="2"/>
      <c r="G330" s="3" t="s">
        <v>540</v>
      </c>
      <c r="H330" s="3" t="s">
        <v>44</v>
      </c>
      <c r="I330" s="2"/>
      <c r="J330" s="3" t="s">
        <v>212</v>
      </c>
      <c r="K330" s="3"/>
      <c r="L330" s="7"/>
    </row>
    <row r="331" spans="1:12" ht="25" x14ac:dyDescent="0.25">
      <c r="A331" s="5"/>
      <c r="B331" s="5"/>
      <c r="C331" s="5"/>
      <c r="D331" s="5"/>
      <c r="E331" s="5"/>
      <c r="F331" s="2"/>
      <c r="G331" s="3" t="s">
        <v>547</v>
      </c>
      <c r="H331" s="3" t="s">
        <v>44</v>
      </c>
      <c r="I331" s="2"/>
      <c r="J331" s="3" t="s">
        <v>548</v>
      </c>
      <c r="K331" s="3"/>
      <c r="L331" s="7"/>
    </row>
    <row r="332" spans="1:12" ht="25" x14ac:dyDescent="0.25">
      <c r="A332" s="5"/>
      <c r="B332" s="5"/>
      <c r="C332" s="5"/>
      <c r="D332" s="5"/>
      <c r="E332" s="5"/>
      <c r="F332" s="2"/>
      <c r="G332" s="3" t="s">
        <v>547</v>
      </c>
      <c r="H332" s="3" t="s">
        <v>44</v>
      </c>
      <c r="I332" s="2"/>
      <c r="J332" s="3" t="s">
        <v>549</v>
      </c>
      <c r="K332" s="3"/>
      <c r="L332" s="7"/>
    </row>
    <row r="333" spans="1:12" ht="25" x14ac:dyDescent="0.25">
      <c r="A333" s="5"/>
      <c r="B333" s="5"/>
      <c r="C333" s="5"/>
      <c r="D333" s="5"/>
      <c r="E333" s="5"/>
      <c r="F333" s="2"/>
      <c r="G333" s="3" t="s">
        <v>547</v>
      </c>
      <c r="H333" s="3" t="s">
        <v>44</v>
      </c>
      <c r="I333" s="2"/>
      <c r="J333" s="3" t="s">
        <v>212</v>
      </c>
      <c r="K333" s="3"/>
      <c r="L333" s="7"/>
    </row>
    <row r="334" spans="1:12" ht="25" x14ac:dyDescent="0.25">
      <c r="A334" s="5"/>
      <c r="B334" s="5"/>
      <c r="C334" s="5"/>
      <c r="D334" s="5"/>
      <c r="E334" s="5"/>
      <c r="F334" s="2"/>
      <c r="G334" s="3" t="s">
        <v>550</v>
      </c>
      <c r="H334" s="3" t="s">
        <v>44</v>
      </c>
      <c r="I334" s="2"/>
      <c r="J334" s="3" t="s">
        <v>551</v>
      </c>
      <c r="K334" s="3"/>
      <c r="L334" s="7"/>
    </row>
    <row r="335" spans="1:12" ht="25" x14ac:dyDescent="0.25">
      <c r="A335" s="5"/>
      <c r="B335" s="5"/>
      <c r="C335" s="5"/>
      <c r="D335" s="5"/>
      <c r="E335" s="5"/>
      <c r="F335" s="2"/>
      <c r="G335" s="3" t="s">
        <v>550</v>
      </c>
      <c r="H335" s="3" t="s">
        <v>44</v>
      </c>
      <c r="I335" s="2"/>
      <c r="J335" s="3" t="s">
        <v>552</v>
      </c>
      <c r="K335" s="3"/>
      <c r="L335" s="7"/>
    </row>
    <row r="336" spans="1:12" ht="25" x14ac:dyDescent="0.25">
      <c r="A336" s="5"/>
      <c r="B336" s="5"/>
      <c r="C336" s="5"/>
      <c r="D336" s="5"/>
      <c r="E336" s="5"/>
      <c r="F336" s="2"/>
      <c r="G336" s="3" t="s">
        <v>550</v>
      </c>
      <c r="H336" s="3" t="s">
        <v>44</v>
      </c>
      <c r="I336" s="2"/>
      <c r="J336" s="3" t="s">
        <v>212</v>
      </c>
      <c r="K336" s="3"/>
      <c r="L336" s="7"/>
    </row>
    <row r="337" spans="1:12" ht="25" x14ac:dyDescent="0.25">
      <c r="A337" s="5"/>
      <c r="B337" s="5"/>
      <c r="C337" s="5"/>
      <c r="D337" s="5"/>
      <c r="E337" s="5"/>
      <c r="F337" s="2"/>
      <c r="G337" s="3" t="s">
        <v>553</v>
      </c>
      <c r="H337" s="3"/>
      <c r="I337" s="2"/>
      <c r="J337" s="3"/>
      <c r="K337" s="3"/>
      <c r="L337" s="7"/>
    </row>
    <row r="338" spans="1:12" ht="12.5" x14ac:dyDescent="0.25">
      <c r="A338" s="5"/>
      <c r="B338" s="5"/>
      <c r="C338" s="5"/>
      <c r="D338" s="5"/>
      <c r="E338" s="5"/>
      <c r="F338" s="2"/>
      <c r="G338" s="3" t="s">
        <v>194</v>
      </c>
      <c r="H338" s="3"/>
      <c r="I338" s="2"/>
      <c r="J338" s="3"/>
      <c r="K338" s="3"/>
      <c r="L338" s="7"/>
    </row>
    <row r="339" spans="1:12" ht="12.5" x14ac:dyDescent="0.25">
      <c r="A339" s="5"/>
      <c r="B339" s="5"/>
      <c r="C339" s="5"/>
      <c r="D339" s="5"/>
      <c r="E339" s="5"/>
      <c r="F339" s="2"/>
      <c r="G339" s="3" t="s">
        <v>41</v>
      </c>
      <c r="H339" s="3"/>
      <c r="I339" s="2"/>
      <c r="J339" s="3"/>
      <c r="K339" s="3"/>
      <c r="L339" s="7"/>
    </row>
    <row r="340" spans="1:12" ht="12.5" x14ac:dyDescent="0.25">
      <c r="A340" s="5"/>
      <c r="B340" s="5"/>
      <c r="C340" s="5"/>
      <c r="D340" s="4" t="s">
        <v>558</v>
      </c>
      <c r="E340" s="6" t="s">
        <v>559</v>
      </c>
      <c r="F340" s="2"/>
      <c r="G340" s="3" t="s">
        <v>375</v>
      </c>
      <c r="H340" s="3"/>
      <c r="I340" s="2"/>
      <c r="J340" s="3"/>
      <c r="K340" s="3"/>
      <c r="L340" s="4" t="str">
        <f>IF(OR(AND(ISBLANK($F$28),ISBLANK($F$29))),"",IF(COUNTIF($F$340:$F$342,"&lt;&gt;")=0,"いずれかの選択肢に回答してください",IF(COUNTIF($F$340:$F$342,"&lt;&gt;")&gt;1,"340~342行目は1つだけ選択してください","")))</f>
        <v/>
      </c>
    </row>
    <row r="341" spans="1:12" ht="12.5" x14ac:dyDescent="0.25">
      <c r="A341" s="5"/>
      <c r="B341" s="5"/>
      <c r="C341" s="5"/>
      <c r="D341" s="5"/>
      <c r="E341" s="5"/>
      <c r="F341" s="2"/>
      <c r="G341" s="3" t="s">
        <v>156</v>
      </c>
      <c r="H341" s="3"/>
      <c r="I341" s="2"/>
      <c r="J341" s="3"/>
      <c r="K341" s="3"/>
      <c r="L341" s="7"/>
    </row>
    <row r="342" spans="1:12" ht="12.5" x14ac:dyDescent="0.25">
      <c r="A342" s="5"/>
      <c r="B342" s="5"/>
      <c r="C342" s="5"/>
      <c r="D342" s="5"/>
      <c r="E342" s="5"/>
      <c r="F342" s="2"/>
      <c r="G342" s="3" t="s">
        <v>41</v>
      </c>
      <c r="H342" s="3"/>
      <c r="I342" s="2"/>
      <c r="J342" s="3"/>
      <c r="K342" s="3"/>
      <c r="L342" s="7"/>
    </row>
    <row r="343" spans="1:12" ht="25" x14ac:dyDescent="0.25">
      <c r="A343" s="5"/>
      <c r="B343" s="5"/>
      <c r="C343" s="5"/>
      <c r="D343" s="4" t="s">
        <v>565</v>
      </c>
      <c r="E343" s="6" t="s">
        <v>566</v>
      </c>
      <c r="F343" s="2"/>
      <c r="G343" s="3" t="s">
        <v>567</v>
      </c>
      <c r="H343" s="3"/>
      <c r="I343" s="2"/>
      <c r="J343" s="3"/>
      <c r="K343" s="3"/>
      <c r="L343" s="4" t="str">
        <f>IF(OR(AND(ISBLANK($F$28),ISBLANK($F$29)),ISBLANK($F$340)),"",IF(COUNTIF($F$343:$F$360,"&lt;&gt;")=0,"当てはまるすべての選択肢に回答してください",IF(AND(COUNTIF($F$343:$F$358,"&lt;&gt;")&gt;0,COUNTIF($F$359:$F$360,"&lt;&gt;")&gt;0),"回答選択肢と「未実施」「非公開」は同時に選択できません。いずれかの回答を削除してください。",IF(COUNTIF($F$359:$F$360,"&lt;&gt;")&gt;1,"349~360行目は1つだけ選択してください",""))))</f>
        <v/>
      </c>
    </row>
    <row r="344" spans="1:12" ht="25" x14ac:dyDescent="0.25">
      <c r="A344" s="5"/>
      <c r="B344" s="5"/>
      <c r="C344" s="5"/>
      <c r="D344" s="5"/>
      <c r="E344" s="5"/>
      <c r="F344" s="2"/>
      <c r="G344" s="3" t="s">
        <v>570</v>
      </c>
      <c r="H344" s="3" t="s">
        <v>180</v>
      </c>
      <c r="I344" s="2"/>
      <c r="J344" s="3" t="s">
        <v>181</v>
      </c>
      <c r="K344" s="3"/>
      <c r="L344" s="7"/>
    </row>
    <row r="345" spans="1:12" ht="25" x14ac:dyDescent="0.25">
      <c r="A345" s="5"/>
      <c r="B345" s="5"/>
      <c r="C345" s="5"/>
      <c r="D345" s="5"/>
      <c r="E345" s="5"/>
      <c r="F345" s="2"/>
      <c r="G345" s="3" t="s">
        <v>570</v>
      </c>
      <c r="H345" s="3" t="s">
        <v>180</v>
      </c>
      <c r="I345" s="2"/>
      <c r="J345" s="3" t="s">
        <v>183</v>
      </c>
      <c r="K345" s="3"/>
      <c r="L345" s="7"/>
    </row>
    <row r="346" spans="1:12" ht="25" x14ac:dyDescent="0.25">
      <c r="A346" s="5"/>
      <c r="B346" s="5"/>
      <c r="C346" s="5"/>
      <c r="D346" s="5"/>
      <c r="E346" s="5"/>
      <c r="F346" s="2"/>
      <c r="G346" s="3" t="s">
        <v>570</v>
      </c>
      <c r="H346" s="3" t="s">
        <v>180</v>
      </c>
      <c r="I346" s="2"/>
      <c r="J346" s="3" t="s">
        <v>185</v>
      </c>
      <c r="K346" s="3"/>
      <c r="L346" s="7"/>
    </row>
    <row r="347" spans="1:12" ht="25" x14ac:dyDescent="0.25">
      <c r="A347" s="5"/>
      <c r="B347" s="5"/>
      <c r="C347" s="5"/>
      <c r="D347" s="5"/>
      <c r="E347" s="5"/>
      <c r="F347" s="2"/>
      <c r="G347" s="3" t="s">
        <v>570</v>
      </c>
      <c r="H347" s="3" t="s">
        <v>180</v>
      </c>
      <c r="I347" s="2"/>
      <c r="J347" s="3" t="s">
        <v>187</v>
      </c>
      <c r="K347" s="3"/>
      <c r="L347" s="7"/>
    </row>
    <row r="348" spans="1:12" ht="25" x14ac:dyDescent="0.25">
      <c r="A348" s="5"/>
      <c r="B348" s="5"/>
      <c r="C348" s="5"/>
      <c r="D348" s="5"/>
      <c r="E348" s="5"/>
      <c r="F348" s="2"/>
      <c r="G348" s="3" t="s">
        <v>570</v>
      </c>
      <c r="H348" s="3" t="s">
        <v>180</v>
      </c>
      <c r="I348" s="2"/>
      <c r="J348" s="3" t="s">
        <v>189</v>
      </c>
      <c r="K348" s="3"/>
      <c r="L348" s="7"/>
    </row>
    <row r="349" spans="1:12" ht="25" x14ac:dyDescent="0.25">
      <c r="A349" s="5"/>
      <c r="B349" s="5"/>
      <c r="C349" s="5"/>
      <c r="D349" s="5"/>
      <c r="E349" s="5"/>
      <c r="F349" s="2"/>
      <c r="G349" s="3" t="s">
        <v>570</v>
      </c>
      <c r="H349" s="3" t="s">
        <v>180</v>
      </c>
      <c r="I349" s="2"/>
      <c r="J349" s="3" t="s">
        <v>41</v>
      </c>
      <c r="K349" s="3"/>
      <c r="L349" s="7"/>
    </row>
    <row r="350" spans="1:12" ht="37.5" x14ac:dyDescent="0.25">
      <c r="A350" s="5"/>
      <c r="B350" s="5"/>
      <c r="C350" s="5"/>
      <c r="D350" s="5"/>
      <c r="E350" s="5"/>
      <c r="F350" s="2"/>
      <c r="G350" s="3" t="s">
        <v>571</v>
      </c>
      <c r="H350" s="3"/>
      <c r="I350" s="2"/>
      <c r="J350" s="3"/>
      <c r="K350" s="3"/>
      <c r="L350" s="7"/>
    </row>
    <row r="351" spans="1:12" ht="37.5" x14ac:dyDescent="0.25">
      <c r="A351" s="5"/>
      <c r="B351" s="5"/>
      <c r="C351" s="5"/>
      <c r="D351" s="5"/>
      <c r="E351" s="5"/>
      <c r="F351" s="2"/>
      <c r="G351" s="3" t="s">
        <v>572</v>
      </c>
      <c r="H351" s="3" t="s">
        <v>180</v>
      </c>
      <c r="I351" s="2"/>
      <c r="J351" s="3" t="s">
        <v>181</v>
      </c>
      <c r="K351" s="3"/>
      <c r="L351" s="7"/>
    </row>
    <row r="352" spans="1:12" ht="37.5" x14ac:dyDescent="0.25">
      <c r="A352" s="5"/>
      <c r="B352" s="5"/>
      <c r="C352" s="5"/>
      <c r="D352" s="5"/>
      <c r="E352" s="5"/>
      <c r="F352" s="2"/>
      <c r="G352" s="3" t="s">
        <v>572</v>
      </c>
      <c r="H352" s="3" t="s">
        <v>180</v>
      </c>
      <c r="I352" s="2"/>
      <c r="J352" s="3" t="s">
        <v>183</v>
      </c>
      <c r="K352" s="3"/>
      <c r="L352" s="7"/>
    </row>
    <row r="353" spans="1:12" ht="37.5" x14ac:dyDescent="0.25">
      <c r="A353" s="5"/>
      <c r="B353" s="5"/>
      <c r="C353" s="5"/>
      <c r="D353" s="5"/>
      <c r="E353" s="5"/>
      <c r="F353" s="2"/>
      <c r="G353" s="3" t="s">
        <v>572</v>
      </c>
      <c r="H353" s="3" t="s">
        <v>180</v>
      </c>
      <c r="I353" s="2"/>
      <c r="J353" s="3" t="s">
        <v>185</v>
      </c>
      <c r="K353" s="3"/>
      <c r="L353" s="7"/>
    </row>
    <row r="354" spans="1:12" ht="37.5" x14ac:dyDescent="0.25">
      <c r="A354" s="5"/>
      <c r="B354" s="5"/>
      <c r="C354" s="5"/>
      <c r="D354" s="5"/>
      <c r="E354" s="5"/>
      <c r="F354" s="2"/>
      <c r="G354" s="3" t="s">
        <v>572</v>
      </c>
      <c r="H354" s="3" t="s">
        <v>180</v>
      </c>
      <c r="I354" s="2"/>
      <c r="J354" s="3" t="s">
        <v>187</v>
      </c>
      <c r="K354" s="3"/>
      <c r="L354" s="7"/>
    </row>
    <row r="355" spans="1:12" ht="37.5" x14ac:dyDescent="0.25">
      <c r="A355" s="5"/>
      <c r="B355" s="5"/>
      <c r="C355" s="5"/>
      <c r="D355" s="5"/>
      <c r="E355" s="5"/>
      <c r="F355" s="2"/>
      <c r="G355" s="3" t="s">
        <v>572</v>
      </c>
      <c r="H355" s="3" t="s">
        <v>180</v>
      </c>
      <c r="I355" s="2"/>
      <c r="J355" s="3" t="s">
        <v>189</v>
      </c>
      <c r="K355" s="3"/>
      <c r="L355" s="7"/>
    </row>
    <row r="356" spans="1:12" ht="37.5" x14ac:dyDescent="0.25">
      <c r="A356" s="5"/>
      <c r="B356" s="5"/>
      <c r="C356" s="5"/>
      <c r="D356" s="5"/>
      <c r="E356" s="5"/>
      <c r="F356" s="2"/>
      <c r="G356" s="3" t="s">
        <v>572</v>
      </c>
      <c r="H356" s="3" t="s">
        <v>180</v>
      </c>
      <c r="I356" s="2"/>
      <c r="J356" s="3" t="s">
        <v>41</v>
      </c>
      <c r="K356" s="3"/>
      <c r="L356" s="7"/>
    </row>
    <row r="357" spans="1:12" ht="25" x14ac:dyDescent="0.25">
      <c r="A357" s="5"/>
      <c r="B357" s="5"/>
      <c r="C357" s="5"/>
      <c r="D357" s="5"/>
      <c r="E357" s="5"/>
      <c r="F357" s="2"/>
      <c r="G357" s="3" t="s">
        <v>574</v>
      </c>
      <c r="H357" s="3"/>
      <c r="I357" s="2"/>
      <c r="J357" s="3"/>
      <c r="K357" s="3"/>
      <c r="L357" s="7"/>
    </row>
    <row r="358" spans="1:12" ht="25" x14ac:dyDescent="0.25">
      <c r="A358" s="5"/>
      <c r="B358" s="5"/>
      <c r="C358" s="5"/>
      <c r="D358" s="5"/>
      <c r="E358" s="5"/>
      <c r="F358" s="2"/>
      <c r="G358" s="3" t="s">
        <v>575</v>
      </c>
      <c r="H358" s="3"/>
      <c r="I358" s="2"/>
      <c r="J358" s="3"/>
      <c r="K358" s="3"/>
      <c r="L358" s="7"/>
    </row>
    <row r="359" spans="1:12" ht="12.5" x14ac:dyDescent="0.25">
      <c r="A359" s="5"/>
      <c r="B359" s="5"/>
      <c r="C359" s="5"/>
      <c r="D359" s="5"/>
      <c r="E359" s="5"/>
      <c r="F359" s="2"/>
      <c r="G359" s="3" t="s">
        <v>194</v>
      </c>
      <c r="H359" s="3"/>
      <c r="I359" s="2"/>
      <c r="J359" s="3"/>
      <c r="K359" s="3"/>
      <c r="L359" s="7"/>
    </row>
    <row r="360" spans="1:12" ht="12.5" x14ac:dyDescent="0.25">
      <c r="A360" s="5"/>
      <c r="B360" s="5"/>
      <c r="C360" s="5"/>
      <c r="D360" s="5"/>
      <c r="E360" s="5"/>
      <c r="F360" s="2"/>
      <c r="G360" s="3" t="s">
        <v>41</v>
      </c>
      <c r="H360" s="3"/>
      <c r="I360" s="2"/>
      <c r="J360" s="3"/>
      <c r="K360" s="3"/>
      <c r="L360" s="7"/>
    </row>
    <row r="361" spans="1:12" ht="25" x14ac:dyDescent="0.25">
      <c r="A361" s="5"/>
      <c r="B361" s="4" t="s">
        <v>578</v>
      </c>
      <c r="C361" s="4" t="s">
        <v>579</v>
      </c>
      <c r="D361" s="4" t="s">
        <v>580</v>
      </c>
      <c r="E361" s="6" t="s">
        <v>581</v>
      </c>
      <c r="F361" s="2"/>
      <c r="G361" s="3" t="s">
        <v>582</v>
      </c>
      <c r="H361" s="3" t="s">
        <v>44</v>
      </c>
      <c r="I361" s="2"/>
      <c r="J361" s="3" t="s">
        <v>583</v>
      </c>
      <c r="K361" s="3"/>
      <c r="L361" s="4" t="str">
        <f>IF(OR(AND(ISBLANK($F$35),ISBLANK($F$36))),"",IF(COUNTIF($F$361:$F$376,"&lt;&gt;")=0,"当てはまるすべての選択肢に回答してください",IF(AND(COUNTIF($F$361:$F$374,"&lt;&gt;")&gt;0,COUNTIF($F$375:$F$376,"&lt;&gt;")&gt;0),"回答選択肢と「未実施」「非公開」は同時に選択できません。いずれかの回答を削除してください。",IF(COUNTIF($F$375:$F$376,"&lt;&gt;")&gt;1,"367~376行目は1つだけ選択してください",""))))</f>
        <v/>
      </c>
    </row>
    <row r="362" spans="1:12" ht="37.5" x14ac:dyDescent="0.25">
      <c r="A362" s="5"/>
      <c r="B362" s="5"/>
      <c r="C362" s="5"/>
      <c r="D362" s="5"/>
      <c r="E362" s="5"/>
      <c r="F362" s="2"/>
      <c r="G362" s="3" t="s">
        <v>582</v>
      </c>
      <c r="H362" s="3" t="s">
        <v>44</v>
      </c>
      <c r="I362" s="2"/>
      <c r="J362" s="3" t="s">
        <v>590</v>
      </c>
      <c r="K362" s="3"/>
      <c r="L362" s="7"/>
    </row>
    <row r="363" spans="1:12" ht="25" x14ac:dyDescent="0.25">
      <c r="A363" s="5"/>
      <c r="B363" s="5"/>
      <c r="C363" s="5"/>
      <c r="D363" s="5"/>
      <c r="E363" s="5"/>
      <c r="F363" s="2"/>
      <c r="G363" s="3" t="s">
        <v>582</v>
      </c>
      <c r="H363" s="3" t="s">
        <v>44</v>
      </c>
      <c r="I363" s="2"/>
      <c r="J363" s="3" t="s">
        <v>212</v>
      </c>
      <c r="K363" s="3"/>
      <c r="L363" s="7"/>
    </row>
    <row r="364" spans="1:12" ht="25" x14ac:dyDescent="0.25">
      <c r="A364" s="5"/>
      <c r="B364" s="5"/>
      <c r="C364" s="5"/>
      <c r="D364" s="5"/>
      <c r="E364" s="5"/>
      <c r="F364" s="2"/>
      <c r="G364" s="3" t="s">
        <v>591</v>
      </c>
      <c r="H364" s="3"/>
      <c r="I364" s="2"/>
      <c r="J364" s="3"/>
      <c r="K364" s="3"/>
      <c r="L364" s="7"/>
    </row>
    <row r="365" spans="1:12" ht="37.5" x14ac:dyDescent="0.25">
      <c r="A365" s="5"/>
      <c r="B365" s="5"/>
      <c r="C365" s="5"/>
      <c r="D365" s="5"/>
      <c r="E365" s="5"/>
      <c r="F365" s="2"/>
      <c r="G365" s="3" t="s">
        <v>592</v>
      </c>
      <c r="H365" s="3"/>
      <c r="I365" s="2"/>
      <c r="J365" s="3"/>
      <c r="K365" s="3"/>
      <c r="L365" s="7"/>
    </row>
    <row r="366" spans="1:12" ht="25" x14ac:dyDescent="0.25">
      <c r="A366" s="5"/>
      <c r="B366" s="5"/>
      <c r="C366" s="5"/>
      <c r="D366" s="5"/>
      <c r="E366" s="5"/>
      <c r="F366" s="2"/>
      <c r="G366" s="3" t="s">
        <v>593</v>
      </c>
      <c r="H366" s="3" t="s">
        <v>44</v>
      </c>
      <c r="I366" s="2"/>
      <c r="J366" s="3" t="s">
        <v>594</v>
      </c>
      <c r="K366" s="3"/>
      <c r="L366" s="7"/>
    </row>
    <row r="367" spans="1:12" ht="25" x14ac:dyDescent="0.25">
      <c r="A367" s="5"/>
      <c r="B367" s="5"/>
      <c r="C367" s="5"/>
      <c r="D367" s="5"/>
      <c r="E367" s="5"/>
      <c r="F367" s="2"/>
      <c r="G367" s="3" t="s">
        <v>593</v>
      </c>
      <c r="H367" s="3" t="s">
        <v>44</v>
      </c>
      <c r="I367" s="2"/>
      <c r="J367" s="3" t="s">
        <v>595</v>
      </c>
      <c r="K367" s="3"/>
      <c r="L367" s="7"/>
    </row>
    <row r="368" spans="1:12" ht="25" x14ac:dyDescent="0.25">
      <c r="A368" s="5"/>
      <c r="B368" s="5"/>
      <c r="C368" s="5"/>
      <c r="D368" s="5"/>
      <c r="E368" s="5"/>
      <c r="F368" s="2"/>
      <c r="G368" s="3" t="s">
        <v>593</v>
      </c>
      <c r="H368" s="3" t="s">
        <v>44</v>
      </c>
      <c r="I368" s="2"/>
      <c r="J368" s="3" t="s">
        <v>596</v>
      </c>
      <c r="K368" s="3"/>
      <c r="L368" s="7"/>
    </row>
    <row r="369" spans="1:12" ht="25" x14ac:dyDescent="0.25">
      <c r="A369" s="5"/>
      <c r="B369" s="5"/>
      <c r="C369" s="5"/>
      <c r="D369" s="5"/>
      <c r="E369" s="5"/>
      <c r="F369" s="2"/>
      <c r="G369" s="3" t="s">
        <v>593</v>
      </c>
      <c r="H369" s="3" t="s">
        <v>44</v>
      </c>
      <c r="I369" s="2"/>
      <c r="J369" s="3" t="s">
        <v>597</v>
      </c>
      <c r="K369" s="3"/>
      <c r="L369" s="7"/>
    </row>
    <row r="370" spans="1:12" ht="25" x14ac:dyDescent="0.25">
      <c r="A370" s="5"/>
      <c r="B370" s="5"/>
      <c r="C370" s="5"/>
      <c r="D370" s="5"/>
      <c r="E370" s="5"/>
      <c r="F370" s="2"/>
      <c r="G370" s="3" t="s">
        <v>593</v>
      </c>
      <c r="H370" s="3" t="s">
        <v>44</v>
      </c>
      <c r="I370" s="2"/>
      <c r="J370" s="3" t="s">
        <v>598</v>
      </c>
      <c r="K370" s="3"/>
      <c r="L370" s="7"/>
    </row>
    <row r="371" spans="1:12" ht="37.5" x14ac:dyDescent="0.25">
      <c r="A371" s="5"/>
      <c r="B371" s="5"/>
      <c r="C371" s="5"/>
      <c r="D371" s="5"/>
      <c r="E371" s="5"/>
      <c r="F371" s="2"/>
      <c r="G371" s="3" t="s">
        <v>593</v>
      </c>
      <c r="H371" s="3" t="s">
        <v>44</v>
      </c>
      <c r="I371" s="2"/>
      <c r="J371" s="3" t="s">
        <v>599</v>
      </c>
      <c r="K371" s="3"/>
      <c r="L371" s="7"/>
    </row>
    <row r="372" spans="1:12" ht="25" x14ac:dyDescent="0.25">
      <c r="A372" s="5"/>
      <c r="B372" s="5"/>
      <c r="C372" s="5"/>
      <c r="D372" s="5"/>
      <c r="E372" s="5"/>
      <c r="F372" s="2"/>
      <c r="G372" s="3" t="s">
        <v>593</v>
      </c>
      <c r="H372" s="3" t="s">
        <v>44</v>
      </c>
      <c r="I372" s="2"/>
      <c r="J372" s="3" t="s">
        <v>212</v>
      </c>
      <c r="K372" s="3"/>
      <c r="L372" s="7"/>
    </row>
    <row r="373" spans="1:12" ht="25" x14ac:dyDescent="0.25">
      <c r="A373" s="5"/>
      <c r="B373" s="5"/>
      <c r="C373" s="5"/>
      <c r="D373" s="5"/>
      <c r="E373" s="5"/>
      <c r="F373" s="2"/>
      <c r="G373" s="3" t="s">
        <v>600</v>
      </c>
      <c r="H373" s="3"/>
      <c r="I373" s="2"/>
      <c r="J373" s="3"/>
      <c r="K373" s="3"/>
      <c r="L373" s="7"/>
    </row>
    <row r="374" spans="1:12" ht="37.5" x14ac:dyDescent="0.25">
      <c r="A374" s="5"/>
      <c r="B374" s="5"/>
      <c r="C374" s="5"/>
      <c r="D374" s="5"/>
      <c r="E374" s="5"/>
      <c r="F374" s="2"/>
      <c r="G374" s="3" t="s">
        <v>601</v>
      </c>
      <c r="H374" s="3"/>
      <c r="I374" s="2"/>
      <c r="J374" s="3"/>
      <c r="K374" s="3"/>
      <c r="L374" s="7"/>
    </row>
    <row r="375" spans="1:12" ht="12.5" x14ac:dyDescent="0.25">
      <c r="A375" s="5"/>
      <c r="B375" s="5"/>
      <c r="C375" s="5"/>
      <c r="D375" s="5"/>
      <c r="E375" s="5"/>
      <c r="F375" s="2"/>
      <c r="G375" s="3" t="s">
        <v>194</v>
      </c>
      <c r="H375" s="3"/>
      <c r="I375" s="2"/>
      <c r="J375" s="3"/>
      <c r="K375" s="3"/>
      <c r="L375" s="7"/>
    </row>
    <row r="376" spans="1:12" ht="12.5" x14ac:dyDescent="0.25">
      <c r="A376" s="5"/>
      <c r="B376" s="5"/>
      <c r="C376" s="5"/>
      <c r="D376" s="5"/>
      <c r="E376" s="5"/>
      <c r="F376" s="2"/>
      <c r="G376" s="3" t="s">
        <v>41</v>
      </c>
      <c r="H376" s="3"/>
      <c r="I376" s="2"/>
      <c r="J376" s="3"/>
      <c r="K376" s="3"/>
      <c r="L376" s="7"/>
    </row>
    <row r="377" spans="1:12" ht="25" x14ac:dyDescent="0.25">
      <c r="A377" s="5"/>
      <c r="B377" s="5"/>
      <c r="C377" s="5"/>
      <c r="D377" s="4" t="s">
        <v>602</v>
      </c>
      <c r="E377" s="6" t="s">
        <v>603</v>
      </c>
      <c r="F377" s="2"/>
      <c r="G377" s="3" t="s">
        <v>604</v>
      </c>
      <c r="H377" s="3"/>
      <c r="I377" s="2"/>
      <c r="J377" s="3"/>
      <c r="K377" s="3"/>
      <c r="L377" s="4" t="str">
        <f>IF(OR(AND(ISBLANK($F$35),ISBLANK($F$36))),"",IF(COUNTIF($F$377:$F$386,"&lt;&gt;")=0,"当てはまるすべての選択肢に回答してください",IF(AND(COUNTIF($F$377:$F$384,"&lt;&gt;")&gt;0,COUNTIF($F$385:$F$386,"&lt;&gt;")&gt;0),"回答選択肢と「未実施」「非公開」は同時に選択できません。いずれかの回答を削除してください。",IF(COUNTIF($F$385:$F$386,"&lt;&gt;")&gt;1,"380~386行目は1つだけ選択してください",""))))</f>
        <v/>
      </c>
    </row>
    <row r="378" spans="1:12" ht="37.5" x14ac:dyDescent="0.25">
      <c r="A378" s="5"/>
      <c r="B378" s="5"/>
      <c r="C378" s="5"/>
      <c r="D378" s="5"/>
      <c r="E378" s="5"/>
      <c r="F378" s="2"/>
      <c r="G378" s="3" t="s">
        <v>605</v>
      </c>
      <c r="H378" s="3"/>
      <c r="I378" s="2"/>
      <c r="J378" s="3"/>
      <c r="K378" s="3"/>
      <c r="L378" s="7"/>
    </row>
    <row r="379" spans="1:12" ht="25" x14ac:dyDescent="0.25">
      <c r="A379" s="5"/>
      <c r="B379" s="5"/>
      <c r="C379" s="5"/>
      <c r="D379" s="5"/>
      <c r="E379" s="5"/>
      <c r="F379" s="2"/>
      <c r="G379" s="3" t="s">
        <v>606</v>
      </c>
      <c r="H379" s="3" t="s">
        <v>180</v>
      </c>
      <c r="I379" s="2"/>
      <c r="J379" s="3" t="s">
        <v>181</v>
      </c>
      <c r="K379" s="3"/>
      <c r="L379" s="7"/>
    </row>
    <row r="380" spans="1:12" ht="25" x14ac:dyDescent="0.25">
      <c r="A380" s="5"/>
      <c r="B380" s="5"/>
      <c r="C380" s="5"/>
      <c r="D380" s="5"/>
      <c r="E380" s="5"/>
      <c r="F380" s="2"/>
      <c r="G380" s="3" t="s">
        <v>606</v>
      </c>
      <c r="H380" s="3" t="s">
        <v>180</v>
      </c>
      <c r="I380" s="2"/>
      <c r="J380" s="3" t="s">
        <v>183</v>
      </c>
      <c r="K380" s="3"/>
      <c r="L380" s="7"/>
    </row>
    <row r="381" spans="1:12" ht="25" x14ac:dyDescent="0.25">
      <c r="A381" s="5"/>
      <c r="B381" s="5"/>
      <c r="C381" s="5"/>
      <c r="D381" s="5"/>
      <c r="E381" s="5"/>
      <c r="F381" s="2"/>
      <c r="G381" s="3" t="s">
        <v>606</v>
      </c>
      <c r="H381" s="3" t="s">
        <v>180</v>
      </c>
      <c r="I381" s="2"/>
      <c r="J381" s="3" t="s">
        <v>185</v>
      </c>
      <c r="K381" s="3"/>
      <c r="L381" s="7"/>
    </row>
    <row r="382" spans="1:12" ht="25" x14ac:dyDescent="0.25">
      <c r="A382" s="5"/>
      <c r="B382" s="5"/>
      <c r="C382" s="5"/>
      <c r="D382" s="5"/>
      <c r="E382" s="5"/>
      <c r="F382" s="2"/>
      <c r="G382" s="3" t="s">
        <v>606</v>
      </c>
      <c r="H382" s="3" t="s">
        <v>180</v>
      </c>
      <c r="I382" s="2"/>
      <c r="J382" s="3" t="s">
        <v>187</v>
      </c>
      <c r="K382" s="3"/>
      <c r="L382" s="7"/>
    </row>
    <row r="383" spans="1:12" ht="25" x14ac:dyDescent="0.25">
      <c r="A383" s="5"/>
      <c r="B383" s="5"/>
      <c r="C383" s="5"/>
      <c r="D383" s="5"/>
      <c r="E383" s="5"/>
      <c r="F383" s="2"/>
      <c r="G383" s="3" t="s">
        <v>606</v>
      </c>
      <c r="H383" s="3" t="s">
        <v>180</v>
      </c>
      <c r="I383" s="2"/>
      <c r="J383" s="3" t="s">
        <v>189</v>
      </c>
      <c r="K383" s="3"/>
      <c r="L383" s="7"/>
    </row>
    <row r="384" spans="1:12" ht="25" x14ac:dyDescent="0.25">
      <c r="A384" s="5"/>
      <c r="B384" s="5"/>
      <c r="C384" s="5"/>
      <c r="D384" s="5"/>
      <c r="E384" s="5"/>
      <c r="F384" s="2"/>
      <c r="G384" s="3" t="s">
        <v>606</v>
      </c>
      <c r="H384" s="3" t="s">
        <v>180</v>
      </c>
      <c r="I384" s="2"/>
      <c r="J384" s="3" t="s">
        <v>41</v>
      </c>
      <c r="K384" s="3"/>
      <c r="L384" s="7"/>
    </row>
    <row r="385" spans="1:12" ht="12.5" x14ac:dyDescent="0.25">
      <c r="A385" s="5"/>
      <c r="B385" s="5"/>
      <c r="C385" s="5"/>
      <c r="D385" s="5"/>
      <c r="E385" s="5"/>
      <c r="F385" s="2"/>
      <c r="G385" s="3" t="s">
        <v>194</v>
      </c>
      <c r="H385" s="3"/>
      <c r="I385" s="2"/>
      <c r="J385" s="3"/>
      <c r="K385" s="3"/>
      <c r="L385" s="7"/>
    </row>
    <row r="386" spans="1:12" ht="12.5" x14ac:dyDescent="0.25">
      <c r="A386" s="5"/>
      <c r="B386" s="5"/>
      <c r="C386" s="5"/>
      <c r="D386" s="5"/>
      <c r="E386" s="5"/>
      <c r="F386" s="2"/>
      <c r="G386" s="3" t="s">
        <v>41</v>
      </c>
      <c r="H386" s="3"/>
      <c r="I386" s="2"/>
      <c r="J386" s="3"/>
      <c r="K386" s="3"/>
      <c r="L386" s="7"/>
    </row>
    <row r="387" spans="1:12" ht="25" x14ac:dyDescent="0.25">
      <c r="A387" s="5"/>
      <c r="B387" s="5"/>
      <c r="C387" s="5"/>
      <c r="D387" s="4" t="s">
        <v>607</v>
      </c>
      <c r="E387" s="6" t="s">
        <v>608</v>
      </c>
      <c r="F387" s="2"/>
      <c r="G387" s="3" t="s">
        <v>609</v>
      </c>
      <c r="H387" s="3"/>
      <c r="I387" s="2"/>
      <c r="J387" s="3"/>
      <c r="K387" s="3"/>
      <c r="L387" s="4" t="str">
        <f>IF(OR(AND(ISBLANK($F$35),ISBLANK($F$36))),"",IF(COUNTIF($F$387:$F$389,"&lt;&gt;")=0,"いずれかの選択肢に回答してください",IF(COUNTIF($F$387:$F$389,"&lt;&gt;")&gt;1,"387~389行目は1つだけ選択してください","")))</f>
        <v/>
      </c>
    </row>
    <row r="388" spans="1:12" ht="25" x14ac:dyDescent="0.25">
      <c r="A388" s="5"/>
      <c r="B388" s="5"/>
      <c r="C388" s="5"/>
      <c r="D388" s="5"/>
      <c r="E388" s="5"/>
      <c r="F388" s="2"/>
      <c r="G388" s="3" t="s">
        <v>610</v>
      </c>
      <c r="H388" s="3"/>
      <c r="I388" s="2"/>
      <c r="J388" s="3"/>
      <c r="K388" s="3"/>
      <c r="L388" s="7"/>
    </row>
    <row r="389" spans="1:12" ht="12.5" x14ac:dyDescent="0.25">
      <c r="A389" s="5"/>
      <c r="B389" s="5"/>
      <c r="C389" s="5"/>
      <c r="D389" s="5"/>
      <c r="E389" s="5"/>
      <c r="F389" s="2"/>
      <c r="G389" s="3" t="s">
        <v>41</v>
      </c>
      <c r="H389" s="3"/>
      <c r="I389" s="2"/>
      <c r="J389" s="3"/>
      <c r="K389" s="3"/>
      <c r="L389" s="7"/>
    </row>
    <row r="390" spans="1:12" ht="25" x14ac:dyDescent="0.25">
      <c r="A390" s="5"/>
      <c r="B390" s="5"/>
      <c r="C390" s="5"/>
      <c r="D390" s="4" t="s">
        <v>611</v>
      </c>
      <c r="E390" s="6" t="s">
        <v>612</v>
      </c>
      <c r="F390" s="2"/>
      <c r="G390" s="3" t="s">
        <v>613</v>
      </c>
      <c r="H390" s="3"/>
      <c r="I390" s="2"/>
      <c r="J390" s="3"/>
      <c r="K390" s="3"/>
      <c r="L390" s="4" t="str">
        <f>IF(OR(AND(ISBLANK($F$35),ISBLANK($F$36)),ISBLANK($F$387)),"",IF(COUNTIF($F$390:$F$401,"&lt;&gt;")=0,"当てはまるすべての選択肢に回答してください",IF(AND(COUNTIF($F$390:$F$399,"&lt;&gt;")&gt;0,COUNTIF($F$400:$F$401,"&lt;&gt;")&gt;0),"回答選択肢と「未実施」「非公開」は同時に選択できません。いずれかの回答を削除してください。",IF(COUNTIF($F$400:$F$401,"&lt;&gt;")&gt;1,"395~401行目は1つだけ選択してください",""))))</f>
        <v/>
      </c>
    </row>
    <row r="391" spans="1:12" ht="25" x14ac:dyDescent="0.25">
      <c r="A391" s="5"/>
      <c r="B391" s="5"/>
      <c r="C391" s="5"/>
      <c r="D391" s="5"/>
      <c r="E391" s="5"/>
      <c r="F391" s="2"/>
      <c r="G391" s="3" t="s">
        <v>614</v>
      </c>
      <c r="H391" s="3"/>
      <c r="I391" s="2"/>
      <c r="J391" s="3"/>
      <c r="K391" s="3"/>
      <c r="L391" s="7"/>
    </row>
    <row r="392" spans="1:12" ht="12.5" x14ac:dyDescent="0.25">
      <c r="A392" s="5"/>
      <c r="B392" s="5"/>
      <c r="C392" s="5"/>
      <c r="D392" s="5"/>
      <c r="E392" s="5"/>
      <c r="F392" s="2"/>
      <c r="G392" s="3" t="s">
        <v>616</v>
      </c>
      <c r="H392" s="3"/>
      <c r="I392" s="2"/>
      <c r="J392" s="3"/>
      <c r="K392" s="3"/>
      <c r="L392" s="7"/>
    </row>
    <row r="393" spans="1:12" ht="25" x14ac:dyDescent="0.25">
      <c r="A393" s="5"/>
      <c r="B393" s="5"/>
      <c r="C393" s="5"/>
      <c r="D393" s="5"/>
      <c r="E393" s="5"/>
      <c r="F393" s="2"/>
      <c r="G393" s="3" t="s">
        <v>617</v>
      </c>
      <c r="H393" s="3" t="s">
        <v>180</v>
      </c>
      <c r="I393" s="2"/>
      <c r="J393" s="3" t="s">
        <v>181</v>
      </c>
      <c r="K393" s="3"/>
      <c r="L393" s="7"/>
    </row>
    <row r="394" spans="1:12" ht="25" x14ac:dyDescent="0.25">
      <c r="A394" s="5"/>
      <c r="B394" s="5"/>
      <c r="C394" s="5"/>
      <c r="D394" s="5"/>
      <c r="E394" s="5"/>
      <c r="F394" s="2"/>
      <c r="G394" s="3" t="s">
        <v>617</v>
      </c>
      <c r="H394" s="3" t="s">
        <v>180</v>
      </c>
      <c r="I394" s="2"/>
      <c r="J394" s="3" t="s">
        <v>183</v>
      </c>
      <c r="K394" s="3"/>
      <c r="L394" s="7"/>
    </row>
    <row r="395" spans="1:12" ht="25" x14ac:dyDescent="0.25">
      <c r="A395" s="5"/>
      <c r="B395" s="5"/>
      <c r="C395" s="5"/>
      <c r="D395" s="5"/>
      <c r="E395" s="5"/>
      <c r="F395" s="2"/>
      <c r="G395" s="3" t="s">
        <v>617</v>
      </c>
      <c r="H395" s="3" t="s">
        <v>180</v>
      </c>
      <c r="I395" s="2"/>
      <c r="J395" s="3" t="s">
        <v>185</v>
      </c>
      <c r="K395" s="3"/>
      <c r="L395" s="7"/>
    </row>
    <row r="396" spans="1:12" ht="25" x14ac:dyDescent="0.25">
      <c r="A396" s="5"/>
      <c r="B396" s="5"/>
      <c r="C396" s="5"/>
      <c r="D396" s="5"/>
      <c r="E396" s="5"/>
      <c r="F396" s="2"/>
      <c r="G396" s="3" t="s">
        <v>617</v>
      </c>
      <c r="H396" s="3" t="s">
        <v>180</v>
      </c>
      <c r="I396" s="2"/>
      <c r="J396" s="3" t="s">
        <v>187</v>
      </c>
      <c r="K396" s="3"/>
      <c r="L396" s="7"/>
    </row>
    <row r="397" spans="1:12" ht="25" x14ac:dyDescent="0.25">
      <c r="A397" s="5"/>
      <c r="B397" s="5"/>
      <c r="C397" s="5"/>
      <c r="D397" s="5"/>
      <c r="E397" s="5"/>
      <c r="F397" s="2"/>
      <c r="G397" s="3" t="s">
        <v>617</v>
      </c>
      <c r="H397" s="3" t="s">
        <v>180</v>
      </c>
      <c r="I397" s="2"/>
      <c r="J397" s="3" t="s">
        <v>189</v>
      </c>
      <c r="K397" s="3"/>
      <c r="L397" s="7"/>
    </row>
    <row r="398" spans="1:12" ht="25" x14ac:dyDescent="0.25">
      <c r="A398" s="5"/>
      <c r="B398" s="5"/>
      <c r="C398" s="5"/>
      <c r="D398" s="5"/>
      <c r="E398" s="5"/>
      <c r="F398" s="2"/>
      <c r="G398" s="3" t="s">
        <v>617</v>
      </c>
      <c r="H398" s="3" t="s">
        <v>180</v>
      </c>
      <c r="I398" s="2"/>
      <c r="J398" s="3" t="s">
        <v>41</v>
      </c>
      <c r="K398" s="3"/>
      <c r="L398" s="7"/>
    </row>
    <row r="399" spans="1:12" ht="12.5" x14ac:dyDescent="0.25">
      <c r="A399" s="5"/>
      <c r="B399" s="5"/>
      <c r="C399" s="5"/>
      <c r="D399" s="5"/>
      <c r="E399" s="5"/>
      <c r="F399" s="2"/>
      <c r="G399" s="3" t="s">
        <v>147</v>
      </c>
      <c r="H399" s="3"/>
      <c r="I399" s="2"/>
      <c r="J399" s="3"/>
      <c r="K399" s="3"/>
      <c r="L399" s="7"/>
    </row>
    <row r="400" spans="1:12" ht="12.5" x14ac:dyDescent="0.25">
      <c r="A400" s="5"/>
      <c r="B400" s="5"/>
      <c r="C400" s="5"/>
      <c r="D400" s="5"/>
      <c r="E400" s="5"/>
      <c r="F400" s="2"/>
      <c r="G400" s="3" t="s">
        <v>194</v>
      </c>
      <c r="H400" s="3"/>
      <c r="I400" s="2"/>
      <c r="J400" s="3"/>
      <c r="K400" s="3"/>
      <c r="L400" s="7"/>
    </row>
    <row r="401" spans="1:12" ht="12.5" x14ac:dyDescent="0.25">
      <c r="A401" s="5"/>
      <c r="B401" s="5"/>
      <c r="C401" s="5"/>
      <c r="D401" s="5"/>
      <c r="E401" s="5"/>
      <c r="F401" s="2"/>
      <c r="G401" s="3" t="s">
        <v>41</v>
      </c>
      <c r="H401" s="3"/>
      <c r="I401" s="2"/>
      <c r="J401" s="3"/>
      <c r="K401" s="3"/>
      <c r="L401" s="7"/>
    </row>
    <row r="402" spans="1:12" ht="100" x14ac:dyDescent="0.25">
      <c r="A402" s="5"/>
      <c r="B402" s="5"/>
      <c r="C402" s="5"/>
      <c r="D402" s="4" t="s">
        <v>625</v>
      </c>
      <c r="E402" s="6" t="s">
        <v>626</v>
      </c>
      <c r="F402" s="2"/>
      <c r="G402" s="3" t="s">
        <v>628</v>
      </c>
      <c r="H402" s="3" t="s">
        <v>44</v>
      </c>
      <c r="I402" s="2"/>
      <c r="J402" s="3" t="s">
        <v>629</v>
      </c>
      <c r="K402" s="3" t="s">
        <v>512</v>
      </c>
      <c r="L402" s="4" t="str">
        <f>IF(OR(AND(ISBLANK($F$35),ISBLANK($F$36))),"",IF(COUNTIF($F$402:$F$421,"&lt;&gt;")=0,"当てはまるすべての選択肢に回答してください",IF(AND(COUNTIF($F$402:$F$419,"&lt;&gt;")&gt;0,COUNTIF($F$420:$F$421,"&lt;&gt;")&gt;0),"回答選択肢と「未実施」「非公開」は同時に選択できません。いずれかの回答を削除してください。",IF(COUNTIF($F$420:$F$421,"&lt;&gt;")&gt;1,"411~421行目は1つだけ選択してください",""))))</f>
        <v/>
      </c>
    </row>
    <row r="403" spans="1:12" ht="100" x14ac:dyDescent="0.25">
      <c r="A403" s="5"/>
      <c r="B403" s="5"/>
      <c r="C403" s="5"/>
      <c r="D403" s="5"/>
      <c r="E403" s="5"/>
      <c r="F403" s="2"/>
      <c r="G403" s="3" t="s">
        <v>628</v>
      </c>
      <c r="H403" s="3" t="s">
        <v>44</v>
      </c>
      <c r="I403" s="2"/>
      <c r="J403" s="3" t="s">
        <v>635</v>
      </c>
      <c r="K403" s="3"/>
      <c r="L403" s="7"/>
    </row>
    <row r="404" spans="1:12" ht="100" x14ac:dyDescent="0.25">
      <c r="A404" s="5"/>
      <c r="B404" s="5"/>
      <c r="C404" s="5"/>
      <c r="D404" s="5"/>
      <c r="E404" s="5"/>
      <c r="F404" s="2"/>
      <c r="G404" s="3" t="s">
        <v>628</v>
      </c>
      <c r="H404" s="3" t="s">
        <v>44</v>
      </c>
      <c r="I404" s="2"/>
      <c r="J404" s="3" t="s">
        <v>636</v>
      </c>
      <c r="K404" s="3"/>
      <c r="L404" s="7"/>
    </row>
    <row r="405" spans="1:12" ht="100" x14ac:dyDescent="0.25">
      <c r="A405" s="5"/>
      <c r="B405" s="5"/>
      <c r="C405" s="5"/>
      <c r="D405" s="5"/>
      <c r="E405" s="5"/>
      <c r="F405" s="2"/>
      <c r="G405" s="3" t="s">
        <v>628</v>
      </c>
      <c r="H405" s="3" t="s">
        <v>44</v>
      </c>
      <c r="I405" s="2"/>
      <c r="J405" s="3" t="s">
        <v>637</v>
      </c>
      <c r="K405" s="3"/>
      <c r="L405" s="7"/>
    </row>
    <row r="406" spans="1:12" ht="100" x14ac:dyDescent="0.25">
      <c r="A406" s="5"/>
      <c r="B406" s="5"/>
      <c r="C406" s="5"/>
      <c r="D406" s="5"/>
      <c r="E406" s="5"/>
      <c r="F406" s="2"/>
      <c r="G406" s="3" t="s">
        <v>628</v>
      </c>
      <c r="H406" s="3" t="s">
        <v>44</v>
      </c>
      <c r="I406" s="2"/>
      <c r="J406" s="3" t="s">
        <v>638</v>
      </c>
      <c r="K406" s="3"/>
      <c r="L406" s="7"/>
    </row>
    <row r="407" spans="1:12" ht="25" x14ac:dyDescent="0.25">
      <c r="A407" s="5"/>
      <c r="B407" s="5"/>
      <c r="C407" s="5"/>
      <c r="D407" s="5"/>
      <c r="E407" s="5"/>
      <c r="F407" s="2"/>
      <c r="G407" s="3" t="s">
        <v>639</v>
      </c>
      <c r="H407" s="3" t="s">
        <v>44</v>
      </c>
      <c r="I407" s="2"/>
      <c r="J407" s="3" t="s">
        <v>640</v>
      </c>
      <c r="K407" s="3"/>
      <c r="L407" s="7"/>
    </row>
    <row r="408" spans="1:12" ht="25" x14ac:dyDescent="0.25">
      <c r="A408" s="5"/>
      <c r="B408" s="5"/>
      <c r="C408" s="5"/>
      <c r="D408" s="5"/>
      <c r="E408" s="5"/>
      <c r="F408" s="2"/>
      <c r="G408" s="3" t="s">
        <v>639</v>
      </c>
      <c r="H408" s="3" t="s">
        <v>44</v>
      </c>
      <c r="I408" s="2"/>
      <c r="J408" s="3" t="s">
        <v>641</v>
      </c>
      <c r="K408" s="3"/>
      <c r="L408" s="7"/>
    </row>
    <row r="409" spans="1:12" ht="25" x14ac:dyDescent="0.25">
      <c r="A409" s="5"/>
      <c r="B409" s="5"/>
      <c r="C409" s="5"/>
      <c r="D409" s="5"/>
      <c r="E409" s="5"/>
      <c r="F409" s="2"/>
      <c r="G409" s="3" t="s">
        <v>642</v>
      </c>
      <c r="H409" s="3" t="s">
        <v>44</v>
      </c>
      <c r="I409" s="2"/>
      <c r="J409" s="3" t="s">
        <v>643</v>
      </c>
      <c r="K409" s="3" t="s">
        <v>644</v>
      </c>
      <c r="L409" s="7"/>
    </row>
    <row r="410" spans="1:12" ht="12.5" x14ac:dyDescent="0.25">
      <c r="A410" s="5"/>
      <c r="B410" s="5"/>
      <c r="C410" s="5"/>
      <c r="D410" s="5"/>
      <c r="E410" s="5"/>
      <c r="F410" s="2"/>
      <c r="G410" s="3" t="s">
        <v>642</v>
      </c>
      <c r="H410" s="3" t="s">
        <v>44</v>
      </c>
      <c r="I410" s="2"/>
      <c r="J410" s="3" t="s">
        <v>646</v>
      </c>
      <c r="K410" s="3" t="s">
        <v>647</v>
      </c>
      <c r="L410" s="7"/>
    </row>
    <row r="411" spans="1:12" ht="12.5" x14ac:dyDescent="0.25">
      <c r="A411" s="5"/>
      <c r="B411" s="5"/>
      <c r="C411" s="5"/>
      <c r="D411" s="5"/>
      <c r="E411" s="5"/>
      <c r="F411" s="2"/>
      <c r="G411" s="3" t="s">
        <v>642</v>
      </c>
      <c r="H411" s="3" t="s">
        <v>44</v>
      </c>
      <c r="I411" s="2"/>
      <c r="J411" s="3" t="s">
        <v>649</v>
      </c>
      <c r="K411" s="3" t="s">
        <v>647</v>
      </c>
      <c r="L411" s="7"/>
    </row>
    <row r="412" spans="1:12" ht="12.5" x14ac:dyDescent="0.25">
      <c r="A412" s="5"/>
      <c r="B412" s="5"/>
      <c r="C412" s="5"/>
      <c r="D412" s="5"/>
      <c r="E412" s="5"/>
      <c r="F412" s="2"/>
      <c r="G412" s="3" t="s">
        <v>642</v>
      </c>
      <c r="H412" s="3" t="s">
        <v>44</v>
      </c>
      <c r="I412" s="2"/>
      <c r="J412" s="3" t="s">
        <v>650</v>
      </c>
      <c r="K412" s="3"/>
      <c r="L412" s="7"/>
    </row>
    <row r="413" spans="1:12" ht="12.5" x14ac:dyDescent="0.25">
      <c r="A413" s="5"/>
      <c r="B413" s="5"/>
      <c r="C413" s="5"/>
      <c r="D413" s="5"/>
      <c r="E413" s="5"/>
      <c r="F413" s="2"/>
      <c r="G413" s="3" t="s">
        <v>642</v>
      </c>
      <c r="H413" s="3" t="s">
        <v>44</v>
      </c>
      <c r="I413" s="2"/>
      <c r="J413" s="3" t="s">
        <v>651</v>
      </c>
      <c r="K413" s="3"/>
      <c r="L413" s="7"/>
    </row>
    <row r="414" spans="1:12" ht="25" x14ac:dyDescent="0.25">
      <c r="A414" s="5"/>
      <c r="B414" s="5"/>
      <c r="C414" s="5"/>
      <c r="D414" s="5"/>
      <c r="E414" s="5"/>
      <c r="F414" s="2"/>
      <c r="G414" s="3" t="s">
        <v>652</v>
      </c>
      <c r="H414" s="3"/>
      <c r="I414" s="2"/>
      <c r="J414" s="3"/>
      <c r="K414" s="3"/>
      <c r="L414" s="7"/>
    </row>
    <row r="415" spans="1:12" ht="25" x14ac:dyDescent="0.25">
      <c r="A415" s="5"/>
      <c r="B415" s="5"/>
      <c r="C415" s="5"/>
      <c r="D415" s="5"/>
      <c r="E415" s="5"/>
      <c r="F415" s="2"/>
      <c r="G415" s="3" t="s">
        <v>653</v>
      </c>
      <c r="H415" s="3"/>
      <c r="I415" s="2"/>
      <c r="J415" s="3"/>
      <c r="K415" s="3"/>
      <c r="L415" s="7"/>
    </row>
    <row r="416" spans="1:12" ht="12.5" x14ac:dyDescent="0.25">
      <c r="A416" s="5"/>
      <c r="B416" s="5"/>
      <c r="C416" s="5"/>
      <c r="D416" s="5"/>
      <c r="E416" s="5"/>
      <c r="F416" s="2"/>
      <c r="G416" s="3" t="s">
        <v>654</v>
      </c>
      <c r="H416" s="3"/>
      <c r="I416" s="2"/>
      <c r="J416" s="3"/>
      <c r="K416" s="3"/>
      <c r="L416" s="7"/>
    </row>
    <row r="417" spans="1:12" ht="25" x14ac:dyDescent="0.25">
      <c r="A417" s="5"/>
      <c r="B417" s="5"/>
      <c r="C417" s="5"/>
      <c r="D417" s="5"/>
      <c r="E417" s="5"/>
      <c r="F417" s="2"/>
      <c r="G417" s="3" t="s">
        <v>655</v>
      </c>
      <c r="H417" s="3"/>
      <c r="I417" s="2"/>
      <c r="J417" s="3"/>
      <c r="K417" s="3"/>
      <c r="L417" s="7"/>
    </row>
    <row r="418" spans="1:12" ht="25" x14ac:dyDescent="0.25">
      <c r="A418" s="5"/>
      <c r="B418" s="5"/>
      <c r="C418" s="5"/>
      <c r="D418" s="5"/>
      <c r="E418" s="5"/>
      <c r="F418" s="2"/>
      <c r="G418" s="3" t="s">
        <v>656</v>
      </c>
      <c r="H418" s="3"/>
      <c r="I418" s="2"/>
      <c r="J418" s="3"/>
      <c r="K418" s="3"/>
      <c r="L418" s="7"/>
    </row>
    <row r="419" spans="1:12" ht="25" x14ac:dyDescent="0.25">
      <c r="A419" s="5"/>
      <c r="B419" s="5"/>
      <c r="C419" s="5"/>
      <c r="D419" s="5"/>
      <c r="E419" s="5"/>
      <c r="F419" s="2"/>
      <c r="G419" s="3" t="s">
        <v>657</v>
      </c>
      <c r="H419" s="3"/>
      <c r="I419" s="2"/>
      <c r="J419" s="3"/>
      <c r="K419" s="3"/>
      <c r="L419" s="7"/>
    </row>
    <row r="420" spans="1:12" ht="12.5" x14ac:dyDescent="0.25">
      <c r="A420" s="5"/>
      <c r="B420" s="5"/>
      <c r="C420" s="5"/>
      <c r="D420" s="5"/>
      <c r="E420" s="5"/>
      <c r="F420" s="2"/>
      <c r="G420" s="3" t="s">
        <v>194</v>
      </c>
      <c r="H420" s="3"/>
      <c r="I420" s="2"/>
      <c r="J420" s="3"/>
      <c r="K420" s="3"/>
      <c r="L420" s="7"/>
    </row>
    <row r="421" spans="1:12" ht="12.5" x14ac:dyDescent="0.25">
      <c r="A421" s="5"/>
      <c r="B421" s="5"/>
      <c r="C421" s="5"/>
      <c r="D421" s="5"/>
      <c r="E421" s="5"/>
      <c r="F421" s="2"/>
      <c r="G421" s="3" t="s">
        <v>41</v>
      </c>
      <c r="H421" s="3"/>
      <c r="I421" s="2"/>
      <c r="J421" s="3"/>
      <c r="K421" s="3"/>
      <c r="L421" s="7"/>
    </row>
    <row r="422" spans="1:12" ht="37.5" x14ac:dyDescent="0.25">
      <c r="A422" s="5"/>
      <c r="B422" s="5"/>
      <c r="C422" s="5"/>
      <c r="D422" s="4" t="s">
        <v>660</v>
      </c>
      <c r="E422" s="6" t="s">
        <v>661</v>
      </c>
      <c r="F422" s="2"/>
      <c r="G422" s="3" t="s">
        <v>662</v>
      </c>
      <c r="H422" s="3" t="s">
        <v>44</v>
      </c>
      <c r="I422" s="2"/>
      <c r="J422" s="3" t="s">
        <v>643</v>
      </c>
      <c r="K422" s="3" t="s">
        <v>644</v>
      </c>
      <c r="L422" s="4" t="str">
        <f>IF(OR(AND(ISBLANK($F$35),ISBLANK($F$36))),"",IF(COUNTIF($F$422:$F$435,"&lt;&gt;")=0,"いずれかの選択肢に回答してください",IF(COUNTIF($F$422:$F$435,"&lt;&gt;")&gt;1,"422~435行目は1つだけ選択してください","")))</f>
        <v/>
      </c>
    </row>
    <row r="423" spans="1:12" ht="37.5" x14ac:dyDescent="0.25">
      <c r="A423" s="5"/>
      <c r="B423" s="5"/>
      <c r="C423" s="5"/>
      <c r="D423" s="5"/>
      <c r="E423" s="5"/>
      <c r="F423" s="2"/>
      <c r="G423" s="3" t="s">
        <v>662</v>
      </c>
      <c r="H423" s="3" t="s">
        <v>44</v>
      </c>
      <c r="I423" s="2"/>
      <c r="J423" s="3" t="s">
        <v>646</v>
      </c>
      <c r="K423" s="3" t="s">
        <v>647</v>
      </c>
      <c r="L423" s="7"/>
    </row>
    <row r="424" spans="1:12" ht="37.5" x14ac:dyDescent="0.25">
      <c r="A424" s="5"/>
      <c r="B424" s="5"/>
      <c r="C424" s="5"/>
      <c r="D424" s="5"/>
      <c r="E424" s="5"/>
      <c r="F424" s="2"/>
      <c r="G424" s="3" t="s">
        <v>662</v>
      </c>
      <c r="H424" s="3" t="s">
        <v>44</v>
      </c>
      <c r="I424" s="2"/>
      <c r="J424" s="3" t="s">
        <v>649</v>
      </c>
      <c r="K424" s="3" t="s">
        <v>647</v>
      </c>
      <c r="L424" s="7"/>
    </row>
    <row r="425" spans="1:12" ht="37.5" x14ac:dyDescent="0.25">
      <c r="A425" s="5"/>
      <c r="B425" s="5"/>
      <c r="C425" s="5"/>
      <c r="D425" s="5"/>
      <c r="E425" s="5"/>
      <c r="F425" s="2"/>
      <c r="G425" s="3" t="s">
        <v>662</v>
      </c>
      <c r="H425" s="3" t="s">
        <v>44</v>
      </c>
      <c r="I425" s="2"/>
      <c r="J425" s="3" t="s">
        <v>650</v>
      </c>
      <c r="K425" s="3"/>
      <c r="L425" s="7"/>
    </row>
    <row r="426" spans="1:12" ht="37.5" x14ac:dyDescent="0.25">
      <c r="A426" s="5"/>
      <c r="B426" s="5"/>
      <c r="C426" s="5"/>
      <c r="D426" s="5"/>
      <c r="E426" s="5"/>
      <c r="F426" s="2"/>
      <c r="G426" s="3" t="s">
        <v>662</v>
      </c>
      <c r="H426" s="3" t="s">
        <v>44</v>
      </c>
      <c r="I426" s="2"/>
      <c r="J426" s="3" t="s">
        <v>651</v>
      </c>
      <c r="K426" s="3"/>
      <c r="L426" s="7"/>
    </row>
    <row r="427" spans="1:12" ht="25" x14ac:dyDescent="0.25">
      <c r="A427" s="5"/>
      <c r="B427" s="5"/>
      <c r="C427" s="5"/>
      <c r="D427" s="5"/>
      <c r="E427" s="5"/>
      <c r="F427" s="2"/>
      <c r="G427" s="3" t="s">
        <v>666</v>
      </c>
      <c r="H427" s="3" t="s">
        <v>44</v>
      </c>
      <c r="I427" s="2"/>
      <c r="J427" s="3" t="s">
        <v>643</v>
      </c>
      <c r="K427" s="3" t="s">
        <v>644</v>
      </c>
      <c r="L427" s="7"/>
    </row>
    <row r="428" spans="1:12" ht="25" x14ac:dyDescent="0.25">
      <c r="A428" s="5"/>
      <c r="B428" s="5"/>
      <c r="C428" s="5"/>
      <c r="D428" s="5"/>
      <c r="E428" s="5"/>
      <c r="F428" s="2"/>
      <c r="G428" s="3" t="s">
        <v>666</v>
      </c>
      <c r="H428" s="3" t="s">
        <v>44</v>
      </c>
      <c r="I428" s="2"/>
      <c r="J428" s="3" t="s">
        <v>646</v>
      </c>
      <c r="K428" s="3" t="s">
        <v>647</v>
      </c>
      <c r="L428" s="7"/>
    </row>
    <row r="429" spans="1:12" ht="25" x14ac:dyDescent="0.25">
      <c r="A429" s="5"/>
      <c r="B429" s="5"/>
      <c r="C429" s="5"/>
      <c r="D429" s="5"/>
      <c r="E429" s="5"/>
      <c r="F429" s="2"/>
      <c r="G429" s="3" t="s">
        <v>666</v>
      </c>
      <c r="H429" s="3" t="s">
        <v>44</v>
      </c>
      <c r="I429" s="2"/>
      <c r="J429" s="3" t="s">
        <v>649</v>
      </c>
      <c r="K429" s="3" t="s">
        <v>647</v>
      </c>
      <c r="L429" s="7"/>
    </row>
    <row r="430" spans="1:12" ht="25" x14ac:dyDescent="0.25">
      <c r="A430" s="5"/>
      <c r="B430" s="5"/>
      <c r="C430" s="5"/>
      <c r="D430" s="5"/>
      <c r="E430" s="5"/>
      <c r="F430" s="2"/>
      <c r="G430" s="3" t="s">
        <v>666</v>
      </c>
      <c r="H430" s="3" t="s">
        <v>44</v>
      </c>
      <c r="I430" s="2"/>
      <c r="J430" s="3" t="s">
        <v>650</v>
      </c>
      <c r="K430" s="3"/>
      <c r="L430" s="7"/>
    </row>
    <row r="431" spans="1:12" ht="25" x14ac:dyDescent="0.25">
      <c r="A431" s="5"/>
      <c r="B431" s="5"/>
      <c r="C431" s="5"/>
      <c r="D431" s="5"/>
      <c r="E431" s="5"/>
      <c r="F431" s="2"/>
      <c r="G431" s="3" t="s">
        <v>666</v>
      </c>
      <c r="H431" s="3" t="s">
        <v>44</v>
      </c>
      <c r="I431" s="2"/>
      <c r="J431" s="3" t="s">
        <v>651</v>
      </c>
      <c r="K431" s="3"/>
      <c r="L431" s="7"/>
    </row>
    <row r="432" spans="1:12" ht="25" x14ac:dyDescent="0.25">
      <c r="A432" s="5"/>
      <c r="B432" s="5"/>
      <c r="C432" s="5"/>
      <c r="D432" s="5"/>
      <c r="E432" s="5"/>
      <c r="F432" s="2"/>
      <c r="G432" s="3" t="s">
        <v>667</v>
      </c>
      <c r="H432" s="3" t="s">
        <v>44</v>
      </c>
      <c r="I432" s="2"/>
      <c r="J432" s="3" t="s">
        <v>668</v>
      </c>
      <c r="K432" s="3" t="s">
        <v>647</v>
      </c>
      <c r="L432" s="7"/>
    </row>
    <row r="433" spans="1:12" ht="25" x14ac:dyDescent="0.25">
      <c r="A433" s="5"/>
      <c r="B433" s="5"/>
      <c r="C433" s="5"/>
      <c r="D433" s="5"/>
      <c r="E433" s="5"/>
      <c r="F433" s="2"/>
      <c r="G433" s="3" t="s">
        <v>667</v>
      </c>
      <c r="H433" s="3" t="s">
        <v>44</v>
      </c>
      <c r="I433" s="2"/>
      <c r="J433" s="3" t="s">
        <v>669</v>
      </c>
      <c r="K433" s="3"/>
      <c r="L433" s="7"/>
    </row>
    <row r="434" spans="1:12" ht="12.5" x14ac:dyDescent="0.25">
      <c r="A434" s="5"/>
      <c r="B434" s="5"/>
      <c r="C434" s="5"/>
      <c r="D434" s="5"/>
      <c r="E434" s="5"/>
      <c r="F434" s="2"/>
      <c r="G434" s="3" t="s">
        <v>194</v>
      </c>
      <c r="H434" s="3"/>
      <c r="I434" s="2"/>
      <c r="J434" s="3"/>
      <c r="K434" s="3"/>
      <c r="L434" s="7"/>
    </row>
    <row r="435" spans="1:12" ht="12.5" x14ac:dyDescent="0.25">
      <c r="A435" s="5"/>
      <c r="B435" s="5"/>
      <c r="C435" s="5"/>
      <c r="D435" s="5"/>
      <c r="E435" s="5"/>
      <c r="F435" s="2"/>
      <c r="G435" s="3" t="s">
        <v>41</v>
      </c>
      <c r="H435" s="3"/>
      <c r="I435" s="2"/>
      <c r="J435" s="3"/>
      <c r="K435" s="3"/>
      <c r="L435" s="7"/>
    </row>
    <row r="436" spans="1:12" ht="12.5" x14ac:dyDescent="0.25">
      <c r="A436" s="5"/>
      <c r="B436" s="5"/>
      <c r="C436" s="5"/>
      <c r="D436" s="4" t="s">
        <v>670</v>
      </c>
      <c r="E436" s="6" t="s">
        <v>671</v>
      </c>
      <c r="F436" s="2"/>
      <c r="G436" s="3" t="s">
        <v>654</v>
      </c>
      <c r="H436" s="3"/>
      <c r="I436" s="2"/>
      <c r="J436" s="3"/>
      <c r="K436" s="3"/>
      <c r="L436" s="4" t="str">
        <f>IF(OR(AND(ISBLANK($F$35),ISBLANK($F$36))),"",IF(COUNTIF($F$436:$F$442,"&lt;&gt;")=0,"当てはまるすべての選択肢に回答してください",IF(AND(COUNTIF($F$436:$F$440,"&lt;&gt;")&gt;0,COUNTIF($F$441:$F$442,"&lt;&gt;")&gt;0),"回答選択肢と「未実施」「非公開」は同時に選択できません。いずれかの回答を削除してください。",IF(COUNTIF($F$441:$F$442,"&lt;&gt;")&gt;1,"441~442行目は1つだけ選択してください",""))))</f>
        <v/>
      </c>
    </row>
    <row r="437" spans="1:12" ht="12.5" x14ac:dyDescent="0.25">
      <c r="A437" s="5"/>
      <c r="B437" s="5"/>
      <c r="C437" s="5"/>
      <c r="D437" s="5"/>
      <c r="E437" s="5"/>
      <c r="F437" s="2"/>
      <c r="G437" s="3" t="s">
        <v>675</v>
      </c>
      <c r="H437" s="3"/>
      <c r="I437" s="2"/>
      <c r="J437" s="3"/>
      <c r="K437" s="3"/>
      <c r="L437" s="7"/>
    </row>
    <row r="438" spans="1:12" ht="12.5" x14ac:dyDescent="0.25">
      <c r="A438" s="5"/>
      <c r="B438" s="5"/>
      <c r="C438" s="5"/>
      <c r="D438" s="5"/>
      <c r="E438" s="5"/>
      <c r="F438" s="2"/>
      <c r="G438" s="3" t="s">
        <v>676</v>
      </c>
      <c r="H438" s="3"/>
      <c r="I438" s="2"/>
      <c r="J438" s="3"/>
      <c r="K438" s="3"/>
      <c r="L438" s="7"/>
    </row>
    <row r="439" spans="1:12" ht="25" x14ac:dyDescent="0.25">
      <c r="A439" s="5"/>
      <c r="B439" s="5"/>
      <c r="C439" s="5"/>
      <c r="D439" s="5"/>
      <c r="E439" s="5"/>
      <c r="F439" s="2"/>
      <c r="G439" s="3" t="s">
        <v>677</v>
      </c>
      <c r="H439" s="3"/>
      <c r="I439" s="2"/>
      <c r="J439" s="3"/>
      <c r="K439" s="3"/>
      <c r="L439" s="7"/>
    </row>
    <row r="440" spans="1:12" ht="12.5" x14ac:dyDescent="0.25">
      <c r="A440" s="5"/>
      <c r="B440" s="5"/>
      <c r="C440" s="5"/>
      <c r="D440" s="5"/>
      <c r="E440" s="5"/>
      <c r="F440" s="2"/>
      <c r="G440" s="3" t="s">
        <v>147</v>
      </c>
      <c r="H440" s="3"/>
      <c r="I440" s="2"/>
      <c r="J440" s="3"/>
      <c r="K440" s="3"/>
      <c r="L440" s="7"/>
    </row>
    <row r="441" spans="1:12" ht="12.5" x14ac:dyDescent="0.25">
      <c r="A441" s="5"/>
      <c r="B441" s="5"/>
      <c r="C441" s="5"/>
      <c r="D441" s="5"/>
      <c r="E441" s="5"/>
      <c r="F441" s="2"/>
      <c r="G441" s="3" t="s">
        <v>194</v>
      </c>
      <c r="H441" s="3"/>
      <c r="I441" s="2"/>
      <c r="J441" s="3"/>
      <c r="K441" s="3"/>
      <c r="L441" s="7"/>
    </row>
    <row r="442" spans="1:12" ht="12.5" x14ac:dyDescent="0.25">
      <c r="A442" s="5"/>
      <c r="B442" s="5"/>
      <c r="C442" s="5"/>
      <c r="D442" s="5"/>
      <c r="E442" s="5"/>
      <c r="F442" s="2"/>
      <c r="G442" s="3" t="s">
        <v>41</v>
      </c>
      <c r="H442" s="3"/>
      <c r="I442" s="2"/>
      <c r="J442" s="3"/>
      <c r="K442" s="3"/>
      <c r="L442" s="7"/>
    </row>
    <row r="443" spans="1:12" ht="25" x14ac:dyDescent="0.25">
      <c r="A443" s="5"/>
      <c r="B443" s="5"/>
      <c r="C443" s="5"/>
      <c r="D443" s="4" t="s">
        <v>678</v>
      </c>
      <c r="E443" s="6" t="s">
        <v>679</v>
      </c>
      <c r="F443" s="2"/>
      <c r="G443" s="3" t="s">
        <v>680</v>
      </c>
      <c r="H443" s="3"/>
      <c r="I443" s="2"/>
      <c r="J443" s="3"/>
      <c r="K443" s="3"/>
      <c r="L443" s="4" t="str">
        <f>IF(OR(AND(ISBLANK($F$35),ISBLANK($F$36))),"",IF(COUNTIF($F$443:$F$457,"&lt;&gt;")=0,"当てはまるすべての選択肢に回答してください",IF(AND(COUNTIF($F$443:$F$455,"&lt;&gt;")&gt;0,COUNTIF($F$456:$F$457,"&lt;&gt;")&gt;0),"回答選択肢と「未実施」「非公開」は同時に選択できません。いずれかの回答を削除してください。",IF(COUNTIF($F$456:$F$457,"&lt;&gt;")&gt;1,"451~457行目は1つだけ選択してください",""))))</f>
        <v/>
      </c>
    </row>
    <row r="444" spans="1:12" ht="25" x14ac:dyDescent="0.25">
      <c r="A444" s="5"/>
      <c r="B444" s="5"/>
      <c r="C444" s="5"/>
      <c r="D444" s="5"/>
      <c r="E444" s="5"/>
      <c r="F444" s="2"/>
      <c r="G444" s="3" t="s">
        <v>684</v>
      </c>
      <c r="H444" s="3"/>
      <c r="I444" s="2"/>
      <c r="J444" s="3"/>
      <c r="K444" s="3"/>
      <c r="L444" s="7"/>
    </row>
    <row r="445" spans="1:12" ht="37.5" x14ac:dyDescent="0.25">
      <c r="A445" s="5"/>
      <c r="B445" s="5"/>
      <c r="C445" s="5"/>
      <c r="D445" s="5"/>
      <c r="E445" s="5"/>
      <c r="F445" s="2"/>
      <c r="G445" s="3" t="s">
        <v>685</v>
      </c>
      <c r="H445" s="3"/>
      <c r="I445" s="2"/>
      <c r="J445" s="3"/>
      <c r="K445" s="3"/>
      <c r="L445" s="7"/>
    </row>
    <row r="446" spans="1:12" ht="25" x14ac:dyDescent="0.25">
      <c r="A446" s="5"/>
      <c r="B446" s="5"/>
      <c r="C446" s="5"/>
      <c r="D446" s="5"/>
      <c r="E446" s="5"/>
      <c r="F446" s="2"/>
      <c r="G446" s="3" t="s">
        <v>686</v>
      </c>
      <c r="H446" s="3"/>
      <c r="I446" s="2"/>
      <c r="J446" s="3"/>
      <c r="K446" s="3"/>
      <c r="L446" s="7"/>
    </row>
    <row r="447" spans="1:12" ht="37.5" x14ac:dyDescent="0.25">
      <c r="A447" s="5"/>
      <c r="B447" s="5"/>
      <c r="C447" s="5"/>
      <c r="D447" s="5"/>
      <c r="E447" s="5"/>
      <c r="F447" s="2"/>
      <c r="G447" s="3" t="s">
        <v>687</v>
      </c>
      <c r="H447" s="3"/>
      <c r="I447" s="2"/>
      <c r="J447" s="3"/>
      <c r="K447" s="3"/>
      <c r="L447" s="7"/>
    </row>
    <row r="448" spans="1:12" ht="25" x14ac:dyDescent="0.25">
      <c r="A448" s="5"/>
      <c r="B448" s="5"/>
      <c r="C448" s="5"/>
      <c r="D448" s="5"/>
      <c r="E448" s="5"/>
      <c r="F448" s="2"/>
      <c r="G448" s="3" t="s">
        <v>688</v>
      </c>
      <c r="H448" s="3" t="s">
        <v>180</v>
      </c>
      <c r="I448" s="2"/>
      <c r="J448" s="3" t="s">
        <v>181</v>
      </c>
      <c r="K448" s="3"/>
      <c r="L448" s="7"/>
    </row>
    <row r="449" spans="1:12" ht="25" x14ac:dyDescent="0.25">
      <c r="A449" s="5"/>
      <c r="B449" s="5"/>
      <c r="C449" s="5"/>
      <c r="D449" s="5"/>
      <c r="E449" s="5"/>
      <c r="F449" s="2"/>
      <c r="G449" s="3" t="s">
        <v>688</v>
      </c>
      <c r="H449" s="3" t="s">
        <v>180</v>
      </c>
      <c r="I449" s="2"/>
      <c r="J449" s="3" t="s">
        <v>183</v>
      </c>
      <c r="K449" s="3"/>
      <c r="L449" s="7"/>
    </row>
    <row r="450" spans="1:12" ht="25" x14ac:dyDescent="0.25">
      <c r="A450" s="5"/>
      <c r="B450" s="5"/>
      <c r="C450" s="5"/>
      <c r="D450" s="5"/>
      <c r="E450" s="5"/>
      <c r="F450" s="2"/>
      <c r="G450" s="3" t="s">
        <v>688</v>
      </c>
      <c r="H450" s="3" t="s">
        <v>180</v>
      </c>
      <c r="I450" s="2"/>
      <c r="J450" s="3" t="s">
        <v>185</v>
      </c>
      <c r="K450" s="3"/>
      <c r="L450" s="7"/>
    </row>
    <row r="451" spans="1:12" ht="25" x14ac:dyDescent="0.25">
      <c r="A451" s="5"/>
      <c r="B451" s="5"/>
      <c r="C451" s="5"/>
      <c r="D451" s="5"/>
      <c r="E451" s="5"/>
      <c r="F451" s="2"/>
      <c r="G451" s="3" t="s">
        <v>688</v>
      </c>
      <c r="H451" s="3" t="s">
        <v>180</v>
      </c>
      <c r="I451" s="2"/>
      <c r="J451" s="3" t="s">
        <v>187</v>
      </c>
      <c r="K451" s="3"/>
      <c r="L451" s="7"/>
    </row>
    <row r="452" spans="1:12" ht="25" x14ac:dyDescent="0.25">
      <c r="A452" s="5"/>
      <c r="B452" s="5"/>
      <c r="C452" s="5"/>
      <c r="D452" s="5"/>
      <c r="E452" s="5"/>
      <c r="F452" s="2"/>
      <c r="G452" s="3" t="s">
        <v>688</v>
      </c>
      <c r="H452" s="3" t="s">
        <v>180</v>
      </c>
      <c r="I452" s="2"/>
      <c r="J452" s="3" t="s">
        <v>189</v>
      </c>
      <c r="K452" s="3"/>
      <c r="L452" s="7"/>
    </row>
    <row r="453" spans="1:12" ht="25" x14ac:dyDescent="0.25">
      <c r="A453" s="5"/>
      <c r="B453" s="5"/>
      <c r="C453" s="5"/>
      <c r="D453" s="5"/>
      <c r="E453" s="5"/>
      <c r="F453" s="2"/>
      <c r="G453" s="3" t="s">
        <v>688</v>
      </c>
      <c r="H453" s="3" t="s">
        <v>180</v>
      </c>
      <c r="I453" s="2"/>
      <c r="J453" s="3" t="s">
        <v>41</v>
      </c>
      <c r="K453" s="3"/>
      <c r="L453" s="7"/>
    </row>
    <row r="454" spans="1:12" ht="12.5" x14ac:dyDescent="0.25">
      <c r="A454" s="5"/>
      <c r="B454" s="5"/>
      <c r="C454" s="5"/>
      <c r="D454" s="5"/>
      <c r="E454" s="5"/>
      <c r="F454" s="2"/>
      <c r="G454" s="3" t="s">
        <v>696</v>
      </c>
      <c r="H454" s="3"/>
      <c r="I454" s="2"/>
      <c r="J454" s="3"/>
      <c r="K454" s="3"/>
      <c r="L454" s="7"/>
    </row>
    <row r="455" spans="1:12" ht="12.5" x14ac:dyDescent="0.25">
      <c r="A455" s="5"/>
      <c r="B455" s="5"/>
      <c r="C455" s="5"/>
      <c r="D455" s="5"/>
      <c r="E455" s="5"/>
      <c r="F455" s="2"/>
      <c r="G455" s="3" t="s">
        <v>147</v>
      </c>
      <c r="H455" s="3"/>
      <c r="I455" s="2"/>
      <c r="J455" s="3"/>
      <c r="K455" s="3"/>
      <c r="L455" s="7"/>
    </row>
    <row r="456" spans="1:12" ht="12.5" x14ac:dyDescent="0.25">
      <c r="A456" s="5"/>
      <c r="B456" s="5"/>
      <c r="C456" s="5"/>
      <c r="D456" s="5"/>
      <c r="E456" s="5"/>
      <c r="F456" s="2"/>
      <c r="G456" s="3" t="s">
        <v>194</v>
      </c>
      <c r="H456" s="3"/>
      <c r="I456" s="2"/>
      <c r="J456" s="3"/>
      <c r="K456" s="3"/>
      <c r="L456" s="7"/>
    </row>
    <row r="457" spans="1:12" ht="12.5" x14ac:dyDescent="0.25">
      <c r="A457" s="5"/>
      <c r="B457" s="5"/>
      <c r="C457" s="5"/>
      <c r="D457" s="5"/>
      <c r="E457" s="5"/>
      <c r="F457" s="2"/>
      <c r="G457" s="3" t="s">
        <v>41</v>
      </c>
      <c r="H457" s="3"/>
      <c r="I457" s="2"/>
      <c r="J457" s="3"/>
      <c r="K457" s="3"/>
      <c r="L457" s="7"/>
    </row>
    <row r="458" spans="1:12" ht="37.5" x14ac:dyDescent="0.25">
      <c r="A458" s="5"/>
      <c r="B458" s="5"/>
      <c r="C458" s="5"/>
      <c r="D458" s="4" t="s">
        <v>704</v>
      </c>
      <c r="E458" s="6" t="s">
        <v>705</v>
      </c>
      <c r="F458" s="2"/>
      <c r="G458" s="3" t="s">
        <v>706</v>
      </c>
      <c r="H458" s="3"/>
      <c r="I458" s="2"/>
      <c r="J458" s="3"/>
      <c r="K458" s="3"/>
      <c r="L458" s="4" t="str">
        <f>IF(OR(AND(ISBLANK($F$35),ISBLANK($F$36))),"",IF(COUNTIF($F$458:$F$462,"&lt;&gt;")=0,"当てはまるすべての選択肢に回答してください",IF(AND(COUNTIF($F$458:$F$460,"&lt;&gt;")&gt;0,COUNTIF($F$461:$F$462,"&lt;&gt;")&gt;0),"回答選択肢と「未実施」「非公開」は同時に選択できません。いずれかの回答を削除してください。",IF(COUNTIF($F$461:$F$462,"&lt;&gt;")&gt;1,"461~462行目は1つだけ選択してください",""))))</f>
        <v/>
      </c>
    </row>
    <row r="459" spans="1:12" ht="37.5" x14ac:dyDescent="0.25">
      <c r="A459" s="5"/>
      <c r="B459" s="5"/>
      <c r="C459" s="5"/>
      <c r="D459" s="5"/>
      <c r="E459" s="5"/>
      <c r="F459" s="2"/>
      <c r="G459" s="3" t="s">
        <v>716</v>
      </c>
      <c r="H459" s="3"/>
      <c r="I459" s="2"/>
      <c r="J459" s="3"/>
      <c r="K459" s="3"/>
      <c r="L459" s="7"/>
    </row>
    <row r="460" spans="1:12" ht="50" x14ac:dyDescent="0.25">
      <c r="A460" s="5"/>
      <c r="B460" s="5"/>
      <c r="C460" s="5"/>
      <c r="D460" s="5"/>
      <c r="E460" s="5"/>
      <c r="F460" s="2"/>
      <c r="G460" s="3" t="s">
        <v>717</v>
      </c>
      <c r="H460" s="3"/>
      <c r="I460" s="2"/>
      <c r="J460" s="3"/>
      <c r="K460" s="3"/>
      <c r="L460" s="7"/>
    </row>
    <row r="461" spans="1:12" ht="12.5" x14ac:dyDescent="0.25">
      <c r="A461" s="5"/>
      <c r="B461" s="5"/>
      <c r="C461" s="5"/>
      <c r="D461" s="5"/>
      <c r="E461" s="5"/>
      <c r="F461" s="2"/>
      <c r="G461" s="3" t="s">
        <v>194</v>
      </c>
      <c r="H461" s="3"/>
      <c r="I461" s="2"/>
      <c r="J461" s="3"/>
      <c r="K461" s="3"/>
      <c r="L461" s="7"/>
    </row>
    <row r="462" spans="1:12" ht="12.5" x14ac:dyDescent="0.25">
      <c r="A462" s="5"/>
      <c r="B462" s="5"/>
      <c r="C462" s="5"/>
      <c r="D462" s="5"/>
      <c r="E462" s="5"/>
      <c r="F462" s="2"/>
      <c r="G462" s="3" t="s">
        <v>41</v>
      </c>
      <c r="H462" s="3"/>
      <c r="I462" s="2"/>
      <c r="J462" s="3"/>
      <c r="K462" s="3"/>
      <c r="L462" s="7"/>
    </row>
    <row r="463" spans="1:12" ht="25" x14ac:dyDescent="0.25">
      <c r="A463" s="5"/>
      <c r="B463" s="5"/>
      <c r="C463" s="5"/>
      <c r="D463" s="4" t="s">
        <v>718</v>
      </c>
      <c r="E463" s="6" t="s">
        <v>719</v>
      </c>
      <c r="F463" s="2"/>
      <c r="G463" s="3" t="s">
        <v>720</v>
      </c>
      <c r="H463" s="3"/>
      <c r="I463" s="2"/>
      <c r="J463" s="3"/>
      <c r="K463" s="3"/>
      <c r="L463" s="4" t="str">
        <f>IF(OR(AND(ISBLANK($F$34),ISBLANK($F$36))),"",IF(COUNTIF($F$463:$F$467,"&lt;&gt;")=0,"当てはまるすべての選択肢に回答してください",IF(AND(COUNTIF($F$463:$F$466,"&lt;&gt;")&gt;0,COUNTIF($F$467,"&lt;&gt;")&gt;0),"回答選択肢と「非公開」は同時に選択できません。いずれかの回答を削除してください。",IF(COUNTIF($F$467,"&lt;&gt;")&gt;1,"466~467行目は1つだけ選択してください",""))))</f>
        <v/>
      </c>
    </row>
    <row r="464" spans="1:12" ht="37.5" x14ac:dyDescent="0.25">
      <c r="A464" s="5"/>
      <c r="B464" s="5"/>
      <c r="C464" s="5"/>
      <c r="D464" s="5"/>
      <c r="E464" s="5"/>
      <c r="F464" s="2"/>
      <c r="G464" s="3" t="s">
        <v>723</v>
      </c>
      <c r="H464" s="3"/>
      <c r="I464" s="2"/>
      <c r="J464" s="3"/>
      <c r="K464" s="3"/>
      <c r="L464" s="7"/>
    </row>
    <row r="465" spans="1:12" ht="25" x14ac:dyDescent="0.25">
      <c r="A465" s="5"/>
      <c r="B465" s="5"/>
      <c r="C465" s="5"/>
      <c r="D465" s="5"/>
      <c r="E465" s="5"/>
      <c r="F465" s="2"/>
      <c r="G465" s="3" t="s">
        <v>725</v>
      </c>
      <c r="H465" s="3" t="s">
        <v>44</v>
      </c>
      <c r="I465" s="2"/>
      <c r="J465" s="3" t="s">
        <v>727</v>
      </c>
      <c r="K465" s="3"/>
      <c r="L465" s="7"/>
    </row>
    <row r="466" spans="1:12" ht="25" x14ac:dyDescent="0.25">
      <c r="A466" s="5"/>
      <c r="B466" s="5"/>
      <c r="C466" s="5"/>
      <c r="D466" s="5"/>
      <c r="E466" s="5"/>
      <c r="F466" s="2"/>
      <c r="G466" s="3" t="s">
        <v>725</v>
      </c>
      <c r="H466" s="3" t="s">
        <v>44</v>
      </c>
      <c r="I466" s="2"/>
      <c r="J466" s="3" t="s">
        <v>728</v>
      </c>
      <c r="K466" s="3"/>
      <c r="L466" s="7"/>
    </row>
    <row r="467" spans="1:12" ht="12.5" x14ac:dyDescent="0.25">
      <c r="A467" s="5"/>
      <c r="B467" s="5"/>
      <c r="C467" s="5"/>
      <c r="D467" s="5"/>
      <c r="E467" s="5"/>
      <c r="F467" s="2"/>
      <c r="G467" s="3" t="s">
        <v>41</v>
      </c>
      <c r="H467" s="3"/>
      <c r="I467" s="2"/>
      <c r="J467" s="3"/>
      <c r="K467" s="3"/>
      <c r="L467" s="7"/>
    </row>
    <row r="468" spans="1:12" ht="12.5" x14ac:dyDescent="0.25">
      <c r="A468" s="5"/>
      <c r="B468" s="5"/>
      <c r="C468" s="5"/>
      <c r="D468" s="4" t="s">
        <v>730</v>
      </c>
      <c r="E468" s="6" t="s">
        <v>731</v>
      </c>
      <c r="F468" s="2"/>
      <c r="G468" s="3" t="s">
        <v>375</v>
      </c>
      <c r="H468" s="3"/>
      <c r="I468" s="2"/>
      <c r="J468" s="3"/>
      <c r="K468" s="3"/>
      <c r="L468" s="4" t="str">
        <f>IF(OR(AND(ISBLANK($F$34),ISBLANK($F$36)),ISBLANK($F$463)),"",IF(COUNTIF($F$468:$F$470,"&lt;&gt;")=0,"いずれかの選択肢に回答してください",IF(COUNTIF($F$468:$F$470,"&lt;&gt;")&gt;1,"468~470行目は1つだけ選択してください","")))</f>
        <v/>
      </c>
    </row>
    <row r="469" spans="1:12" ht="12.5" x14ac:dyDescent="0.25">
      <c r="A469" s="5"/>
      <c r="B469" s="5"/>
      <c r="C469" s="5"/>
      <c r="D469" s="5"/>
      <c r="E469" s="5"/>
      <c r="F469" s="2"/>
      <c r="G469" s="3" t="s">
        <v>156</v>
      </c>
      <c r="H469" s="3"/>
      <c r="I469" s="2"/>
      <c r="J469" s="3"/>
      <c r="K469" s="3"/>
      <c r="L469" s="7"/>
    </row>
    <row r="470" spans="1:12" ht="12.5" x14ac:dyDescent="0.25">
      <c r="A470" s="5"/>
      <c r="B470" s="5"/>
      <c r="C470" s="5"/>
      <c r="D470" s="5"/>
      <c r="E470" s="5"/>
      <c r="F470" s="2"/>
      <c r="G470" s="3" t="s">
        <v>41</v>
      </c>
      <c r="H470" s="3"/>
      <c r="I470" s="2"/>
      <c r="J470" s="3"/>
      <c r="K470" s="3"/>
      <c r="L470" s="7"/>
    </row>
    <row r="471" spans="1:12" ht="25" x14ac:dyDescent="0.25">
      <c r="A471" s="5"/>
      <c r="B471" s="5"/>
      <c r="C471" s="5"/>
      <c r="D471" s="4" t="s">
        <v>732</v>
      </c>
      <c r="E471" s="6" t="s">
        <v>734</v>
      </c>
      <c r="F471" s="2"/>
      <c r="G471" s="3" t="s">
        <v>735</v>
      </c>
      <c r="H471" s="3"/>
      <c r="I471" s="2"/>
      <c r="J471" s="3"/>
      <c r="K471" s="3"/>
      <c r="L471" s="4" t="str">
        <f>IF(OR(AND(ISBLANK($F$34),ISBLANK($F$36)),ISBLANK($F$464)),"",IF(COUNTIF($F$471:$F$480,"&lt;&gt;")=0,"当てはまるすべての選択肢に回答してください",IF(AND(COUNTIF($F$471:$F$478,"&lt;&gt;")&gt;0,COUNTIF($F$479:$F$480,"&lt;&gt;")&gt;0),"回答選択肢と「未実施」「非公開」は同時に選択できません。いずれかの回答を削除してください。",IF(COUNTIF($F$479:$F$480,"&lt;&gt;")&gt;1,"474~480行目は1つだけ選択してください",""))))</f>
        <v/>
      </c>
    </row>
    <row r="472" spans="1:12" ht="37.5" x14ac:dyDescent="0.25">
      <c r="A472" s="5"/>
      <c r="B472" s="5"/>
      <c r="C472" s="5"/>
      <c r="D472" s="5"/>
      <c r="E472" s="5"/>
      <c r="F472" s="2"/>
      <c r="G472" s="3" t="s">
        <v>740</v>
      </c>
      <c r="H472" s="3"/>
      <c r="I472" s="2"/>
      <c r="J472" s="3"/>
      <c r="K472" s="3"/>
      <c r="L472" s="7"/>
    </row>
    <row r="473" spans="1:12" ht="37.5" x14ac:dyDescent="0.25">
      <c r="A473" s="5"/>
      <c r="B473" s="5"/>
      <c r="C473" s="5"/>
      <c r="D473" s="5"/>
      <c r="E473" s="5"/>
      <c r="F473" s="2"/>
      <c r="G473" s="3" t="s">
        <v>741</v>
      </c>
      <c r="H473" s="3" t="s">
        <v>180</v>
      </c>
      <c r="I473" s="2"/>
      <c r="J473" s="3" t="s">
        <v>181</v>
      </c>
      <c r="K473" s="3"/>
      <c r="L473" s="7"/>
    </row>
    <row r="474" spans="1:12" ht="37.5" x14ac:dyDescent="0.25">
      <c r="A474" s="5"/>
      <c r="B474" s="5"/>
      <c r="C474" s="5"/>
      <c r="D474" s="5"/>
      <c r="E474" s="5"/>
      <c r="F474" s="2"/>
      <c r="G474" s="3" t="s">
        <v>741</v>
      </c>
      <c r="H474" s="3" t="s">
        <v>180</v>
      </c>
      <c r="I474" s="2"/>
      <c r="J474" s="3" t="s">
        <v>183</v>
      </c>
      <c r="K474" s="3"/>
      <c r="L474" s="7"/>
    </row>
    <row r="475" spans="1:12" ht="37.5" x14ac:dyDescent="0.25">
      <c r="A475" s="5"/>
      <c r="B475" s="5"/>
      <c r="C475" s="5"/>
      <c r="D475" s="5"/>
      <c r="E475" s="5"/>
      <c r="F475" s="2"/>
      <c r="G475" s="3" t="s">
        <v>741</v>
      </c>
      <c r="H475" s="3" t="s">
        <v>180</v>
      </c>
      <c r="I475" s="2"/>
      <c r="J475" s="3" t="s">
        <v>185</v>
      </c>
      <c r="K475" s="3"/>
      <c r="L475" s="7"/>
    </row>
    <row r="476" spans="1:12" ht="37.5" x14ac:dyDescent="0.25">
      <c r="A476" s="5"/>
      <c r="B476" s="5"/>
      <c r="C476" s="5"/>
      <c r="D476" s="5"/>
      <c r="E476" s="5"/>
      <c r="F476" s="2"/>
      <c r="G476" s="3" t="s">
        <v>741</v>
      </c>
      <c r="H476" s="3" t="s">
        <v>180</v>
      </c>
      <c r="I476" s="2"/>
      <c r="J476" s="3" t="s">
        <v>187</v>
      </c>
      <c r="K476" s="3"/>
      <c r="L476" s="7"/>
    </row>
    <row r="477" spans="1:12" ht="37.5" x14ac:dyDescent="0.25">
      <c r="A477" s="5"/>
      <c r="B477" s="5"/>
      <c r="C477" s="5"/>
      <c r="D477" s="5"/>
      <c r="E477" s="5"/>
      <c r="F477" s="2"/>
      <c r="G477" s="3" t="s">
        <v>741</v>
      </c>
      <c r="H477" s="3" t="s">
        <v>180</v>
      </c>
      <c r="I477" s="2"/>
      <c r="J477" s="3" t="s">
        <v>189</v>
      </c>
      <c r="K477" s="3"/>
      <c r="L477" s="7"/>
    </row>
    <row r="478" spans="1:12" ht="37.5" x14ac:dyDescent="0.25">
      <c r="A478" s="5"/>
      <c r="B478" s="5"/>
      <c r="C478" s="5"/>
      <c r="D478" s="5"/>
      <c r="E478" s="5"/>
      <c r="F478" s="2"/>
      <c r="G478" s="3" t="s">
        <v>741</v>
      </c>
      <c r="H478" s="3" t="s">
        <v>180</v>
      </c>
      <c r="I478" s="2"/>
      <c r="J478" s="3" t="s">
        <v>41</v>
      </c>
      <c r="K478" s="3"/>
      <c r="L478" s="7"/>
    </row>
    <row r="479" spans="1:12" ht="12.5" x14ac:dyDescent="0.25">
      <c r="A479" s="5"/>
      <c r="B479" s="5"/>
      <c r="C479" s="5"/>
      <c r="D479" s="5"/>
      <c r="E479" s="5"/>
      <c r="F479" s="2"/>
      <c r="G479" s="3" t="s">
        <v>194</v>
      </c>
      <c r="H479" s="3"/>
      <c r="I479" s="2"/>
      <c r="J479" s="3"/>
      <c r="K479" s="3"/>
      <c r="L479" s="7"/>
    </row>
    <row r="480" spans="1:12" ht="12.5" x14ac:dyDescent="0.25">
      <c r="A480" s="5"/>
      <c r="B480" s="5"/>
      <c r="C480" s="5"/>
      <c r="D480" s="5"/>
      <c r="E480" s="5"/>
      <c r="F480" s="2"/>
      <c r="G480" s="3" t="s">
        <v>41</v>
      </c>
      <c r="H480" s="3"/>
      <c r="I480" s="2"/>
      <c r="J480" s="3"/>
      <c r="K480" s="3"/>
      <c r="L480" s="7"/>
    </row>
    <row r="481" spans="1:12" ht="37.5" x14ac:dyDescent="0.25">
      <c r="A481" s="5"/>
      <c r="B481" s="5"/>
      <c r="C481" s="5"/>
      <c r="D481" s="4" t="s">
        <v>747</v>
      </c>
      <c r="E481" s="6" t="s">
        <v>748</v>
      </c>
      <c r="F481" s="2"/>
      <c r="G481" s="3" t="s">
        <v>749</v>
      </c>
      <c r="H481" s="3"/>
      <c r="I481" s="2"/>
      <c r="J481" s="3"/>
      <c r="K481" s="3"/>
      <c r="L481" s="4" t="str">
        <f>IF(OR(AND(ISBLANK($F$34),ISBLANK($F$36)),COUNTIF($F$465:$F$466,"&lt;&gt;")=0),"",IF(COUNTIF($F$481:$F$484,"&lt;&gt;")=0,"当てはまるすべての選択肢に回答してください",IF(AND(COUNTIF($F$481:$F$482,"&lt;&gt;")&gt;0,COUNTIF($F$483:$F$484,"&lt;&gt;")&gt;0),"回答選択肢と「未実施」「非公開」は同時に選択できません。いずれかの回答を削除してください。",IF(COUNTIF($F$483:$F$484,"&lt;&gt;")&gt;1,"483~484行目は1つだけ選択してください",""))))</f>
        <v/>
      </c>
    </row>
    <row r="482" spans="1:12" ht="37.5" x14ac:dyDescent="0.25">
      <c r="A482" s="5"/>
      <c r="B482" s="5"/>
      <c r="C482" s="5"/>
      <c r="D482" s="5"/>
      <c r="E482" s="5"/>
      <c r="F482" s="2"/>
      <c r="G482" s="3" t="s">
        <v>753</v>
      </c>
      <c r="H482" s="3"/>
      <c r="I482" s="2"/>
      <c r="J482" s="3"/>
      <c r="K482" s="3"/>
      <c r="L482" s="7"/>
    </row>
    <row r="483" spans="1:12" ht="12.5" x14ac:dyDescent="0.25">
      <c r="A483" s="5"/>
      <c r="B483" s="5"/>
      <c r="C483" s="5"/>
      <c r="D483" s="5"/>
      <c r="E483" s="5"/>
      <c r="F483" s="2"/>
      <c r="G483" s="3" t="s">
        <v>194</v>
      </c>
      <c r="H483" s="3"/>
      <c r="I483" s="2"/>
      <c r="J483" s="3"/>
      <c r="K483" s="3"/>
      <c r="L483" s="7"/>
    </row>
    <row r="484" spans="1:12" ht="12.5" x14ac:dyDescent="0.25">
      <c r="A484" s="5"/>
      <c r="B484" s="5"/>
      <c r="C484" s="5"/>
      <c r="D484" s="5"/>
      <c r="E484" s="5"/>
      <c r="F484" s="2"/>
      <c r="G484" s="3" t="s">
        <v>41</v>
      </c>
      <c r="H484" s="3"/>
      <c r="I484" s="2"/>
      <c r="J484" s="3"/>
      <c r="K484" s="3"/>
      <c r="L484" s="7"/>
    </row>
    <row r="485" spans="1:12" ht="12.5" x14ac:dyDescent="0.25">
      <c r="A485" s="5"/>
      <c r="B485" s="5"/>
      <c r="C485" s="5"/>
      <c r="D485" s="4" t="s">
        <v>754</v>
      </c>
      <c r="E485" s="6" t="s">
        <v>755</v>
      </c>
      <c r="F485" s="2"/>
      <c r="G485" s="3" t="s">
        <v>756</v>
      </c>
      <c r="H485" s="3"/>
      <c r="I485" s="2"/>
      <c r="J485" s="3"/>
      <c r="K485" s="3"/>
      <c r="L485" s="4" t="str">
        <f>IF(OR(AND(ISBLANK($F$34),ISBLANK($F$36))),"",IF(COUNTIF($F$485:$F$487,"&lt;&gt;")=0,"いずれかの選択肢に回答してください",IF(COUNTIF($F$485:$F$487,"&lt;&gt;")&gt;1,"485~487行目は1つだけ選択してください","")))</f>
        <v/>
      </c>
    </row>
    <row r="486" spans="1:12" ht="12.5" x14ac:dyDescent="0.25">
      <c r="A486" s="5"/>
      <c r="B486" s="5"/>
      <c r="C486" s="5"/>
      <c r="D486" s="5"/>
      <c r="E486" s="5"/>
      <c r="F486" s="2"/>
      <c r="G486" s="3" t="s">
        <v>759</v>
      </c>
      <c r="H486" s="3"/>
      <c r="I486" s="2"/>
      <c r="J486" s="3"/>
      <c r="K486" s="3"/>
      <c r="L486" s="7"/>
    </row>
    <row r="487" spans="1:12" ht="12.5" x14ac:dyDescent="0.25">
      <c r="A487" s="5"/>
      <c r="B487" s="5"/>
      <c r="C487" s="5"/>
      <c r="D487" s="5"/>
      <c r="E487" s="5"/>
      <c r="F487" s="2"/>
      <c r="G487" s="3" t="s">
        <v>41</v>
      </c>
      <c r="H487" s="3"/>
      <c r="I487" s="2"/>
      <c r="J487" s="3"/>
      <c r="K487" s="3"/>
      <c r="L487" s="7"/>
    </row>
    <row r="488" spans="1:12" ht="25" x14ac:dyDescent="0.25">
      <c r="A488" s="5"/>
      <c r="B488" s="5"/>
      <c r="C488" s="5"/>
      <c r="D488" s="4" t="s">
        <v>760</v>
      </c>
      <c r="E488" s="6" t="s">
        <v>761</v>
      </c>
      <c r="F488" s="2"/>
      <c r="G488" s="3" t="s">
        <v>762</v>
      </c>
      <c r="H488" s="3"/>
      <c r="I488" s="2"/>
      <c r="J488" s="3"/>
      <c r="K488" s="3"/>
      <c r="L488" s="4" t="str">
        <f>IF(OR(AND(ISBLANK($F$34),ISBLANK($F$36)),ISBLANK($F$485)),"",IF(COUNTIF($F$488:$F$494,"&lt;&gt;")=0,"当てはまるすべての選択肢に回答してください",IF(AND(COUNTIF($F$488:$F$492,"&lt;&gt;")&gt;0,COUNTIF($F$493:$F$494,"&lt;&gt;")&gt;0),"回答選択肢と「未実施」「非公開」は同時に選択できません。いずれかの回答を削除してください。",IF(COUNTIF($F$493:$F$494,"&lt;&gt;")&gt;1,"493~494行目は1つだけ選択してください",""))))</f>
        <v/>
      </c>
    </row>
    <row r="489" spans="1:12" ht="25" x14ac:dyDescent="0.25">
      <c r="A489" s="5"/>
      <c r="B489" s="5"/>
      <c r="C489" s="5"/>
      <c r="D489" s="5"/>
      <c r="E489" s="5"/>
      <c r="F489" s="2"/>
      <c r="G489" s="3" t="s">
        <v>765</v>
      </c>
      <c r="H489" s="3"/>
      <c r="I489" s="2"/>
      <c r="J489" s="3"/>
      <c r="K489" s="3"/>
      <c r="L489" s="7"/>
    </row>
    <row r="490" spans="1:12" ht="37.5" x14ac:dyDescent="0.25">
      <c r="A490" s="5"/>
      <c r="B490" s="5"/>
      <c r="C490" s="5"/>
      <c r="D490" s="5"/>
      <c r="E490" s="5"/>
      <c r="F490" s="2"/>
      <c r="G490" s="3" t="s">
        <v>766</v>
      </c>
      <c r="H490" s="3"/>
      <c r="I490" s="2"/>
      <c r="J490" s="3"/>
      <c r="K490" s="3"/>
      <c r="L490" s="7"/>
    </row>
    <row r="491" spans="1:12" ht="25" x14ac:dyDescent="0.25">
      <c r="A491" s="5"/>
      <c r="B491" s="5"/>
      <c r="C491" s="5"/>
      <c r="D491" s="5"/>
      <c r="E491" s="5"/>
      <c r="F491" s="2"/>
      <c r="G491" s="3" t="s">
        <v>767</v>
      </c>
      <c r="H491" s="3"/>
      <c r="I491" s="2"/>
      <c r="J491" s="3"/>
      <c r="K491" s="3"/>
      <c r="L491" s="7"/>
    </row>
    <row r="492" spans="1:12" ht="12.5" x14ac:dyDescent="0.25">
      <c r="A492" s="5"/>
      <c r="B492" s="5"/>
      <c r="C492" s="5"/>
      <c r="D492" s="5"/>
      <c r="E492" s="5"/>
      <c r="F492" s="2"/>
      <c r="G492" s="3" t="s">
        <v>147</v>
      </c>
      <c r="H492" s="3"/>
      <c r="I492" s="2"/>
      <c r="J492" s="3"/>
      <c r="K492" s="3"/>
      <c r="L492" s="7"/>
    </row>
    <row r="493" spans="1:12" ht="12.5" x14ac:dyDescent="0.25">
      <c r="A493" s="5"/>
      <c r="B493" s="5"/>
      <c r="C493" s="5"/>
      <c r="D493" s="5"/>
      <c r="E493" s="5"/>
      <c r="F493" s="2"/>
      <c r="G493" s="3" t="s">
        <v>194</v>
      </c>
      <c r="H493" s="3"/>
      <c r="I493" s="2"/>
      <c r="J493" s="3"/>
      <c r="K493" s="3"/>
      <c r="L493" s="7"/>
    </row>
    <row r="494" spans="1:12" ht="12.5" x14ac:dyDescent="0.25">
      <c r="A494" s="5"/>
      <c r="B494" s="5"/>
      <c r="C494" s="5"/>
      <c r="D494" s="5"/>
      <c r="E494" s="5"/>
      <c r="F494" s="2"/>
      <c r="G494" s="3" t="s">
        <v>41</v>
      </c>
      <c r="H494" s="3"/>
      <c r="I494" s="2"/>
      <c r="J494" s="3"/>
      <c r="K494" s="3"/>
      <c r="L494" s="7"/>
    </row>
    <row r="495" spans="1:12" ht="25" x14ac:dyDescent="0.25">
      <c r="A495" s="5"/>
      <c r="B495" s="4" t="s">
        <v>772</v>
      </c>
      <c r="C495" s="4" t="s">
        <v>774</v>
      </c>
      <c r="D495" s="4" t="s">
        <v>775</v>
      </c>
      <c r="E495" s="6" t="s">
        <v>776</v>
      </c>
      <c r="F495" s="2"/>
      <c r="G495" s="3" t="s">
        <v>777</v>
      </c>
      <c r="H495" s="3" t="s">
        <v>44</v>
      </c>
      <c r="I495" s="2"/>
      <c r="J495" s="3" t="s">
        <v>778</v>
      </c>
      <c r="K495" s="3"/>
      <c r="L495" s="4" t="str">
        <f>IF(OR(AND(ISBLANK($F$35),ISBLANK($F$36))),"",IF(COUNTIF($F$495:$F$501,"&lt;&gt;")=0,"当てはまるすべての選択肢に回答してください",IF(AND(COUNTIF($F$495:$F$499,"&lt;&gt;")&gt;0,COUNTIF($F$500:$F$501,"&lt;&gt;")&gt;0),"回答選択肢と「未実施」「非公開」は同時に選択できません。いずれかの回答を削除してください。",IF(COUNTIF($F$500:$F$501,"&lt;&gt;")&gt;1,"498~501行目は1つだけ選択してください",""))))</f>
        <v/>
      </c>
    </row>
    <row r="496" spans="1:12" ht="25" x14ac:dyDescent="0.25">
      <c r="A496" s="5"/>
      <c r="B496" s="5"/>
      <c r="C496" s="5"/>
      <c r="D496" s="5"/>
      <c r="E496" s="5"/>
      <c r="F496" s="2"/>
      <c r="G496" s="3" t="s">
        <v>777</v>
      </c>
      <c r="H496" s="3" t="s">
        <v>44</v>
      </c>
      <c r="I496" s="2"/>
      <c r="J496" s="3" t="s">
        <v>781</v>
      </c>
      <c r="K496" s="3"/>
      <c r="L496" s="7"/>
    </row>
    <row r="497" spans="1:12" ht="25" x14ac:dyDescent="0.25">
      <c r="A497" s="5"/>
      <c r="B497" s="5"/>
      <c r="C497" s="5"/>
      <c r="D497" s="5"/>
      <c r="E497" s="5"/>
      <c r="F497" s="2"/>
      <c r="G497" s="3" t="s">
        <v>777</v>
      </c>
      <c r="H497" s="3" t="s">
        <v>44</v>
      </c>
      <c r="I497" s="2"/>
      <c r="J497" s="3" t="s">
        <v>212</v>
      </c>
      <c r="K497" s="3"/>
      <c r="L497" s="7"/>
    </row>
    <row r="498" spans="1:12" ht="37.5" x14ac:dyDescent="0.25">
      <c r="A498" s="5"/>
      <c r="B498" s="5"/>
      <c r="C498" s="5"/>
      <c r="D498" s="5"/>
      <c r="E498" s="5"/>
      <c r="F498" s="2"/>
      <c r="G498" s="3" t="s">
        <v>782</v>
      </c>
      <c r="H498" s="3"/>
      <c r="I498" s="2"/>
      <c r="J498" s="3"/>
      <c r="K498" s="3"/>
      <c r="L498" s="7"/>
    </row>
    <row r="499" spans="1:12" ht="25" x14ac:dyDescent="0.25">
      <c r="A499" s="5"/>
      <c r="B499" s="5"/>
      <c r="C499" s="5"/>
      <c r="D499" s="5"/>
      <c r="E499" s="5"/>
      <c r="F499" s="2"/>
      <c r="G499" s="3" t="s">
        <v>783</v>
      </c>
      <c r="H499" s="3"/>
      <c r="I499" s="2"/>
      <c r="J499" s="3"/>
      <c r="K499" s="3"/>
      <c r="L499" s="7"/>
    </row>
    <row r="500" spans="1:12" ht="12.5" x14ac:dyDescent="0.25">
      <c r="A500" s="5"/>
      <c r="B500" s="5"/>
      <c r="C500" s="5"/>
      <c r="D500" s="5"/>
      <c r="E500" s="5"/>
      <c r="F500" s="2"/>
      <c r="G500" s="3" t="s">
        <v>194</v>
      </c>
      <c r="H500" s="3"/>
      <c r="I500" s="2"/>
      <c r="J500" s="3"/>
      <c r="K500" s="3"/>
      <c r="L500" s="7"/>
    </row>
    <row r="501" spans="1:12" ht="12.5" x14ac:dyDescent="0.25">
      <c r="A501" s="5"/>
      <c r="B501" s="5"/>
      <c r="C501" s="5"/>
      <c r="D501" s="5"/>
      <c r="E501" s="5"/>
      <c r="F501" s="2"/>
      <c r="G501" s="3" t="s">
        <v>41</v>
      </c>
      <c r="H501" s="3"/>
      <c r="I501" s="2"/>
      <c r="J501" s="3"/>
      <c r="K501" s="3"/>
      <c r="L501" s="7"/>
    </row>
    <row r="502" spans="1:12" ht="25" x14ac:dyDescent="0.25">
      <c r="A502" s="5"/>
      <c r="B502" s="4" t="s">
        <v>784</v>
      </c>
      <c r="C502" s="4" t="s">
        <v>785</v>
      </c>
      <c r="D502" s="4" t="s">
        <v>786</v>
      </c>
      <c r="E502" s="6" t="s">
        <v>787</v>
      </c>
      <c r="F502" s="2"/>
      <c r="G502" s="3" t="s">
        <v>788</v>
      </c>
      <c r="H502" s="3"/>
      <c r="I502" s="2"/>
      <c r="J502" s="3"/>
      <c r="K502" s="3"/>
      <c r="L502" s="4" t="str">
        <f>IF(OR(AND(ISBLANK($F$28),ISBLANK($F$29))),"",IF(COUNTIF($F$502:$F$522,"&lt;&gt;")=0,"当てはまるすべての選択肢に回答してください",IF(AND(COUNTIF($F$502:$F$519,"&lt;&gt;")&gt;0,COUNTIF($F$520:$F$522,"&lt;&gt;")&gt;0),"回答選択肢と「対象となるオフィスが存在しない」「未実施」「非公開」は同時に選択できません。いずれかの回答を削除してください。",IF(COUNTIF($F$520:$F$522,"&lt;&gt;")&gt;1,"507~522行目は1つだけ選択してください",""))))</f>
        <v/>
      </c>
    </row>
    <row r="503" spans="1:12" ht="50" x14ac:dyDescent="0.25">
      <c r="A503" s="5"/>
      <c r="B503" s="5"/>
      <c r="C503" s="5"/>
      <c r="D503" s="5"/>
      <c r="E503" s="5"/>
      <c r="F503" s="2"/>
      <c r="G503" s="3" t="s">
        <v>791</v>
      </c>
      <c r="H503" s="3"/>
      <c r="I503" s="2"/>
      <c r="J503" s="3"/>
      <c r="K503" s="3"/>
      <c r="L503" s="7"/>
    </row>
    <row r="504" spans="1:12" ht="25" x14ac:dyDescent="0.25">
      <c r="A504" s="5"/>
      <c r="B504" s="5"/>
      <c r="C504" s="5"/>
      <c r="D504" s="5"/>
      <c r="E504" s="5"/>
      <c r="F504" s="2"/>
      <c r="G504" s="3" t="s">
        <v>792</v>
      </c>
      <c r="H504" s="3" t="s">
        <v>793</v>
      </c>
      <c r="I504" s="2"/>
      <c r="J504" s="3" t="s">
        <v>794</v>
      </c>
      <c r="K504" s="3"/>
      <c r="L504" s="7"/>
    </row>
    <row r="505" spans="1:12" ht="25" x14ac:dyDescent="0.25">
      <c r="A505" s="5"/>
      <c r="B505" s="5"/>
      <c r="C505" s="5"/>
      <c r="D505" s="5"/>
      <c r="E505" s="5"/>
      <c r="F505" s="2"/>
      <c r="G505" s="3" t="s">
        <v>792</v>
      </c>
      <c r="H505" s="3" t="s">
        <v>793</v>
      </c>
      <c r="I505" s="2"/>
      <c r="J505" s="3" t="s">
        <v>795</v>
      </c>
      <c r="K505" s="3"/>
      <c r="L505" s="7"/>
    </row>
    <row r="506" spans="1:12" ht="25" x14ac:dyDescent="0.25">
      <c r="A506" s="5"/>
      <c r="B506" s="5"/>
      <c r="C506" s="5"/>
      <c r="D506" s="5"/>
      <c r="E506" s="5"/>
      <c r="F506" s="2"/>
      <c r="G506" s="3" t="s">
        <v>792</v>
      </c>
      <c r="H506" s="3" t="s">
        <v>793</v>
      </c>
      <c r="I506" s="2"/>
      <c r="J506" s="3" t="s">
        <v>796</v>
      </c>
      <c r="K506" s="3"/>
      <c r="L506" s="7"/>
    </row>
    <row r="507" spans="1:12" ht="25" x14ac:dyDescent="0.25">
      <c r="A507" s="5"/>
      <c r="B507" s="5"/>
      <c r="C507" s="5"/>
      <c r="D507" s="5"/>
      <c r="E507" s="5"/>
      <c r="F507" s="2"/>
      <c r="G507" s="3" t="s">
        <v>792</v>
      </c>
      <c r="H507" s="3" t="s">
        <v>793</v>
      </c>
      <c r="I507" s="2"/>
      <c r="J507" s="3" t="s">
        <v>797</v>
      </c>
      <c r="K507" s="3"/>
      <c r="L507" s="7"/>
    </row>
    <row r="508" spans="1:12" ht="25" x14ac:dyDescent="0.25">
      <c r="A508" s="5"/>
      <c r="B508" s="5"/>
      <c r="C508" s="5"/>
      <c r="D508" s="5"/>
      <c r="E508" s="5"/>
      <c r="F508" s="2"/>
      <c r="G508" s="3" t="s">
        <v>792</v>
      </c>
      <c r="H508" s="3" t="s">
        <v>793</v>
      </c>
      <c r="I508" s="2"/>
      <c r="J508" s="3" t="s">
        <v>799</v>
      </c>
      <c r="K508" s="3"/>
      <c r="L508" s="7"/>
    </row>
    <row r="509" spans="1:12" ht="25" x14ac:dyDescent="0.25">
      <c r="A509" s="5"/>
      <c r="B509" s="5"/>
      <c r="C509" s="5"/>
      <c r="D509" s="5"/>
      <c r="E509" s="5"/>
      <c r="F509" s="2"/>
      <c r="G509" s="3" t="s">
        <v>792</v>
      </c>
      <c r="H509" s="3" t="s">
        <v>793</v>
      </c>
      <c r="I509" s="2"/>
      <c r="J509" s="3" t="s">
        <v>41</v>
      </c>
      <c r="K509" s="3"/>
      <c r="L509" s="7"/>
    </row>
    <row r="510" spans="1:12" ht="37.5" x14ac:dyDescent="0.25">
      <c r="A510" s="5"/>
      <c r="B510" s="5"/>
      <c r="C510" s="5"/>
      <c r="D510" s="5"/>
      <c r="E510" s="5"/>
      <c r="F510" s="2"/>
      <c r="G510" s="3" t="s">
        <v>801</v>
      </c>
      <c r="H510" s="3" t="s">
        <v>180</v>
      </c>
      <c r="I510" s="2"/>
      <c r="J510" s="3" t="s">
        <v>181</v>
      </c>
      <c r="K510" s="3"/>
      <c r="L510" s="7"/>
    </row>
    <row r="511" spans="1:12" ht="37.5" x14ac:dyDescent="0.25">
      <c r="A511" s="5"/>
      <c r="B511" s="5"/>
      <c r="C511" s="5"/>
      <c r="D511" s="5"/>
      <c r="E511" s="5"/>
      <c r="F511" s="2"/>
      <c r="G511" s="3" t="s">
        <v>801</v>
      </c>
      <c r="H511" s="3" t="s">
        <v>180</v>
      </c>
      <c r="I511" s="2"/>
      <c r="J511" s="3" t="s">
        <v>183</v>
      </c>
      <c r="K511" s="3"/>
      <c r="L511" s="7"/>
    </row>
    <row r="512" spans="1:12" ht="37.5" x14ac:dyDescent="0.25">
      <c r="A512" s="5"/>
      <c r="B512" s="5"/>
      <c r="C512" s="5"/>
      <c r="D512" s="5"/>
      <c r="E512" s="5"/>
      <c r="F512" s="2"/>
      <c r="G512" s="3" t="s">
        <v>801</v>
      </c>
      <c r="H512" s="3" t="s">
        <v>180</v>
      </c>
      <c r="I512" s="2"/>
      <c r="J512" s="3" t="s">
        <v>185</v>
      </c>
      <c r="K512" s="3"/>
      <c r="L512" s="7"/>
    </row>
    <row r="513" spans="1:12" ht="37.5" x14ac:dyDescent="0.25">
      <c r="A513" s="5"/>
      <c r="B513" s="5"/>
      <c r="C513" s="5"/>
      <c r="D513" s="5"/>
      <c r="E513" s="5"/>
      <c r="F513" s="2"/>
      <c r="G513" s="3" t="s">
        <v>801</v>
      </c>
      <c r="H513" s="3" t="s">
        <v>180</v>
      </c>
      <c r="I513" s="2"/>
      <c r="J513" s="3" t="s">
        <v>187</v>
      </c>
      <c r="K513" s="3"/>
      <c r="L513" s="7"/>
    </row>
    <row r="514" spans="1:12" ht="37.5" x14ac:dyDescent="0.25">
      <c r="A514" s="5"/>
      <c r="B514" s="5"/>
      <c r="C514" s="5"/>
      <c r="D514" s="5"/>
      <c r="E514" s="5"/>
      <c r="F514" s="2"/>
      <c r="G514" s="3" t="s">
        <v>801</v>
      </c>
      <c r="H514" s="3" t="s">
        <v>180</v>
      </c>
      <c r="I514" s="2"/>
      <c r="J514" s="3" t="s">
        <v>189</v>
      </c>
      <c r="K514" s="3"/>
      <c r="L514" s="7"/>
    </row>
    <row r="515" spans="1:12" ht="37.5" x14ac:dyDescent="0.25">
      <c r="A515" s="5"/>
      <c r="B515" s="5"/>
      <c r="C515" s="5"/>
      <c r="D515" s="5"/>
      <c r="E515" s="5"/>
      <c r="F515" s="2"/>
      <c r="G515" s="3" t="s">
        <v>801</v>
      </c>
      <c r="H515" s="3" t="s">
        <v>180</v>
      </c>
      <c r="I515" s="2"/>
      <c r="J515" s="3" t="s">
        <v>41</v>
      </c>
      <c r="K515" s="3"/>
      <c r="L515" s="7"/>
    </row>
    <row r="516" spans="1:12" ht="37.5" x14ac:dyDescent="0.25">
      <c r="A516" s="5"/>
      <c r="B516" s="5"/>
      <c r="C516" s="5"/>
      <c r="D516" s="5"/>
      <c r="E516" s="5"/>
      <c r="F516" s="2"/>
      <c r="G516" s="3" t="s">
        <v>802</v>
      </c>
      <c r="H516" s="3" t="s">
        <v>44</v>
      </c>
      <c r="I516" s="2"/>
      <c r="J516" s="3" t="s">
        <v>803</v>
      </c>
      <c r="K516" s="3"/>
      <c r="L516" s="7"/>
    </row>
    <row r="517" spans="1:12" ht="37.5" x14ac:dyDescent="0.25">
      <c r="A517" s="5"/>
      <c r="B517" s="5"/>
      <c r="C517" s="5"/>
      <c r="D517" s="5"/>
      <c r="E517" s="5"/>
      <c r="F517" s="2"/>
      <c r="G517" s="3" t="s">
        <v>802</v>
      </c>
      <c r="H517" s="3" t="s">
        <v>44</v>
      </c>
      <c r="I517" s="2"/>
      <c r="J517" s="3" t="s">
        <v>804</v>
      </c>
      <c r="K517" s="3"/>
      <c r="L517" s="7"/>
    </row>
    <row r="518" spans="1:12" ht="37.5" x14ac:dyDescent="0.25">
      <c r="A518" s="5"/>
      <c r="B518" s="5"/>
      <c r="C518" s="5"/>
      <c r="D518" s="5"/>
      <c r="E518" s="5"/>
      <c r="F518" s="2"/>
      <c r="G518" s="3" t="s">
        <v>802</v>
      </c>
      <c r="H518" s="3" t="s">
        <v>44</v>
      </c>
      <c r="I518" s="2"/>
      <c r="J518" s="3" t="s">
        <v>805</v>
      </c>
      <c r="K518" s="3"/>
      <c r="L518" s="7"/>
    </row>
    <row r="519" spans="1:12" ht="37.5" x14ac:dyDescent="0.25">
      <c r="A519" s="5"/>
      <c r="B519" s="5"/>
      <c r="C519" s="5"/>
      <c r="D519" s="5"/>
      <c r="E519" s="5"/>
      <c r="F519" s="2"/>
      <c r="G519" s="3" t="s">
        <v>802</v>
      </c>
      <c r="H519" s="3" t="s">
        <v>44</v>
      </c>
      <c r="I519" s="2"/>
      <c r="J519" s="3" t="s">
        <v>212</v>
      </c>
      <c r="K519" s="3"/>
      <c r="L519" s="7"/>
    </row>
    <row r="520" spans="1:12" ht="75" x14ac:dyDescent="0.25">
      <c r="A520" s="5"/>
      <c r="B520" s="5"/>
      <c r="C520" s="5"/>
      <c r="D520" s="5"/>
      <c r="E520" s="5"/>
      <c r="F520" s="2"/>
      <c r="G520" s="3" t="s">
        <v>806</v>
      </c>
      <c r="H520" s="3"/>
      <c r="I520" s="2"/>
      <c r="J520" s="3"/>
      <c r="K520" s="3"/>
      <c r="L520" s="7"/>
    </row>
    <row r="521" spans="1:12" ht="12.5" x14ac:dyDescent="0.25">
      <c r="A521" s="5"/>
      <c r="B521" s="5"/>
      <c r="C521" s="5"/>
      <c r="D521" s="5"/>
      <c r="E521" s="5"/>
      <c r="F521" s="2"/>
      <c r="G521" s="3" t="s">
        <v>194</v>
      </c>
      <c r="H521" s="3"/>
      <c r="I521" s="2"/>
      <c r="J521" s="3"/>
      <c r="K521" s="3"/>
      <c r="L521" s="7"/>
    </row>
    <row r="522" spans="1:12" ht="12.5" x14ac:dyDescent="0.25">
      <c r="A522" s="5"/>
      <c r="B522" s="5"/>
      <c r="C522" s="5"/>
      <c r="D522" s="5"/>
      <c r="E522" s="5"/>
      <c r="F522" s="2"/>
      <c r="G522" s="3" t="s">
        <v>41</v>
      </c>
      <c r="H522" s="3"/>
      <c r="I522" s="2"/>
      <c r="J522" s="3"/>
      <c r="K522" s="3"/>
      <c r="L522" s="7"/>
    </row>
    <row r="523" spans="1:12" ht="12.5" x14ac:dyDescent="0.25">
      <c r="A523" s="5"/>
      <c r="B523" s="5"/>
      <c r="C523" s="5"/>
      <c r="D523" s="4" t="s">
        <v>808</v>
      </c>
      <c r="E523" s="6" t="s">
        <v>809</v>
      </c>
      <c r="F523" s="2"/>
      <c r="G523" s="3" t="s">
        <v>810</v>
      </c>
      <c r="H523" s="3"/>
      <c r="I523" s="2"/>
      <c r="J523" s="3"/>
      <c r="K523" s="3"/>
      <c r="L523" s="4" t="str">
        <f>IF(OR(AND(ISBLANK($F$35),ISBLANK($F$36))),"",IF(COUNTIF($F$523:$F$528,"&lt;&gt;")=0,"当てはまるすべての選択肢に回答してください",IF(AND(COUNTIF($F$523:$F$526,"&lt;&gt;")&gt;0,COUNTIF($F$527:$F$528,"&lt;&gt;")&gt;0),"回答選択肢と「上記のいずれにも該当しない」「非公開」は同時に選択できません。いずれかの回答を削除してください。",IF(COUNTIF($F$527:$F$528,"&lt;&gt;")&gt;1,"527~528行目は1つだけ選択してください",""))))</f>
        <v/>
      </c>
    </row>
    <row r="524" spans="1:12" ht="25" x14ac:dyDescent="0.25">
      <c r="A524" s="5"/>
      <c r="B524" s="5"/>
      <c r="C524" s="5"/>
      <c r="D524" s="5"/>
      <c r="E524" s="5"/>
      <c r="F524" s="2"/>
      <c r="G524" s="3" t="s">
        <v>813</v>
      </c>
      <c r="H524" s="3"/>
      <c r="I524" s="2"/>
      <c r="J524" s="3"/>
      <c r="K524" s="3"/>
      <c r="L524" s="7"/>
    </row>
    <row r="525" spans="1:12" ht="62.5" x14ac:dyDescent="0.25">
      <c r="A525" s="5"/>
      <c r="B525" s="5"/>
      <c r="C525" s="5"/>
      <c r="D525" s="5"/>
      <c r="E525" s="5"/>
      <c r="F525" s="2"/>
      <c r="G525" s="3" t="s">
        <v>815</v>
      </c>
      <c r="H525" s="3"/>
      <c r="I525" s="2"/>
      <c r="J525" s="3"/>
      <c r="K525" s="3"/>
      <c r="L525" s="7"/>
    </row>
    <row r="526" spans="1:12" ht="25" x14ac:dyDescent="0.25">
      <c r="A526" s="5"/>
      <c r="B526" s="5"/>
      <c r="C526" s="5"/>
      <c r="D526" s="5"/>
      <c r="E526" s="5"/>
      <c r="F526" s="2"/>
      <c r="G526" s="3" t="s">
        <v>816</v>
      </c>
      <c r="H526" s="3"/>
      <c r="I526" s="2"/>
      <c r="J526" s="3"/>
      <c r="K526" s="3"/>
      <c r="L526" s="7"/>
    </row>
    <row r="527" spans="1:12" ht="50" x14ac:dyDescent="0.25">
      <c r="A527" s="5"/>
      <c r="B527" s="5"/>
      <c r="C527" s="5"/>
      <c r="D527" s="5"/>
      <c r="E527" s="5"/>
      <c r="F527" s="2"/>
      <c r="G527" s="3" t="s">
        <v>818</v>
      </c>
      <c r="H527" s="3"/>
      <c r="I527" s="2"/>
      <c r="J527" s="3"/>
      <c r="K527" s="3"/>
      <c r="L527" s="7"/>
    </row>
    <row r="528" spans="1:12" ht="12.5" x14ac:dyDescent="0.25">
      <c r="A528" s="5"/>
      <c r="B528" s="5"/>
      <c r="C528" s="5"/>
      <c r="D528" s="5"/>
      <c r="E528" s="5"/>
      <c r="F528" s="2"/>
      <c r="G528" s="3" t="s">
        <v>41</v>
      </c>
      <c r="H528" s="3"/>
      <c r="I528" s="2"/>
      <c r="J528" s="3"/>
      <c r="K528" s="3"/>
      <c r="L528" s="7"/>
    </row>
    <row r="529" spans="1:12" ht="25" x14ac:dyDescent="0.25">
      <c r="A529" s="5"/>
      <c r="B529" s="5"/>
      <c r="C529" s="5"/>
      <c r="D529" s="4" t="s">
        <v>820</v>
      </c>
      <c r="E529" s="6" t="s">
        <v>821</v>
      </c>
      <c r="F529" s="2"/>
      <c r="G529" s="3" t="s">
        <v>822</v>
      </c>
      <c r="H529" s="3"/>
      <c r="I529" s="2"/>
      <c r="J529" s="3"/>
      <c r="K529" s="3"/>
      <c r="L529" s="4" t="str">
        <f>IF(OR(AND(ISBLANK($F$35),ISBLANK($F$36)),AND(ISBLANK($F$523),ISBLANK($F$524))),"",IF(COUNTIF($F$529:$F$540,"&lt;&gt;")=0,"当てはまるすべての選択肢に回答してください",IF(AND(COUNTIF($F$529:$F$538,"&lt;&gt;")&gt;0,COUNTIF($F$539:$F$540,"&lt;&gt;")&gt;0),"回答選択肢と「未実施」「非公開」は同時に選択できません。いずれかの回答を削除してください。",IF(COUNTIF($F$539:$F$540,"&lt;&gt;")&gt;1,"539~540行目は1つだけ選択してください",""))))</f>
        <v/>
      </c>
    </row>
    <row r="530" spans="1:12" ht="25" x14ac:dyDescent="0.25">
      <c r="A530" s="5"/>
      <c r="B530" s="5"/>
      <c r="C530" s="5"/>
      <c r="D530" s="5"/>
      <c r="E530" s="5"/>
      <c r="F530" s="2"/>
      <c r="G530" s="3" t="s">
        <v>824</v>
      </c>
      <c r="H530" s="3"/>
      <c r="I530" s="2"/>
      <c r="J530" s="3"/>
      <c r="K530" s="3"/>
      <c r="L530" s="7"/>
    </row>
    <row r="531" spans="1:12" ht="12.5" x14ac:dyDescent="0.25">
      <c r="A531" s="5"/>
      <c r="B531" s="5"/>
      <c r="C531" s="5"/>
      <c r="D531" s="5"/>
      <c r="E531" s="5"/>
      <c r="F531" s="2"/>
      <c r="G531" s="3" t="s">
        <v>826</v>
      </c>
      <c r="H531" s="3"/>
      <c r="I531" s="2"/>
      <c r="J531" s="3"/>
      <c r="K531" s="3"/>
      <c r="L531" s="7"/>
    </row>
    <row r="532" spans="1:12" ht="25" x14ac:dyDescent="0.25">
      <c r="A532" s="5"/>
      <c r="B532" s="5"/>
      <c r="C532" s="5"/>
      <c r="D532" s="5"/>
      <c r="E532" s="5"/>
      <c r="F532" s="2"/>
      <c r="G532" s="3" t="s">
        <v>827</v>
      </c>
      <c r="H532" s="3"/>
      <c r="I532" s="2"/>
      <c r="J532" s="3"/>
      <c r="K532" s="3"/>
      <c r="L532" s="7"/>
    </row>
    <row r="533" spans="1:12" ht="12.5" x14ac:dyDescent="0.25">
      <c r="A533" s="5"/>
      <c r="B533" s="5"/>
      <c r="C533" s="5"/>
      <c r="D533" s="5"/>
      <c r="E533" s="5"/>
      <c r="F533" s="2"/>
      <c r="G533" s="3" t="s">
        <v>828</v>
      </c>
      <c r="H533" s="3"/>
      <c r="I533" s="2"/>
      <c r="J533" s="3"/>
      <c r="K533" s="3"/>
      <c r="L533" s="7"/>
    </row>
    <row r="534" spans="1:12" ht="25" x14ac:dyDescent="0.25">
      <c r="A534" s="5"/>
      <c r="B534" s="5"/>
      <c r="C534" s="5"/>
      <c r="D534" s="5"/>
      <c r="E534" s="5"/>
      <c r="F534" s="2"/>
      <c r="G534" s="3" t="s">
        <v>829</v>
      </c>
      <c r="H534" s="3"/>
      <c r="I534" s="2"/>
      <c r="J534" s="3"/>
      <c r="K534" s="3"/>
      <c r="L534" s="7"/>
    </row>
    <row r="535" spans="1:12" ht="12.5" x14ac:dyDescent="0.25">
      <c r="A535" s="5"/>
      <c r="B535" s="5"/>
      <c r="C535" s="5"/>
      <c r="D535" s="5"/>
      <c r="E535" s="5"/>
      <c r="F535" s="2"/>
      <c r="G535" s="3" t="s">
        <v>831</v>
      </c>
      <c r="H535" s="3"/>
      <c r="I535" s="2"/>
      <c r="J535" s="3"/>
      <c r="K535" s="3"/>
      <c r="L535" s="7"/>
    </row>
    <row r="536" spans="1:12" ht="12.5" x14ac:dyDescent="0.25">
      <c r="A536" s="5"/>
      <c r="B536" s="5"/>
      <c r="C536" s="5"/>
      <c r="D536" s="5"/>
      <c r="E536" s="5"/>
      <c r="F536" s="2"/>
      <c r="G536" s="3" t="s">
        <v>832</v>
      </c>
      <c r="H536" s="3"/>
      <c r="I536" s="2"/>
      <c r="J536" s="3"/>
      <c r="K536" s="3"/>
      <c r="L536" s="7"/>
    </row>
    <row r="537" spans="1:12" ht="12.5" x14ac:dyDescent="0.25">
      <c r="A537" s="5"/>
      <c r="B537" s="5"/>
      <c r="C537" s="5"/>
      <c r="D537" s="5"/>
      <c r="E537" s="5"/>
      <c r="F537" s="2"/>
      <c r="G537" s="3" t="s">
        <v>833</v>
      </c>
      <c r="H537" s="3"/>
      <c r="I537" s="2"/>
      <c r="J537" s="3"/>
      <c r="K537" s="3"/>
      <c r="L537" s="7"/>
    </row>
    <row r="538" spans="1:12" ht="25" x14ac:dyDescent="0.25">
      <c r="A538" s="5"/>
      <c r="B538" s="5"/>
      <c r="C538" s="5"/>
      <c r="D538" s="5"/>
      <c r="E538" s="5"/>
      <c r="F538" s="2"/>
      <c r="G538" s="3" t="s">
        <v>834</v>
      </c>
      <c r="H538" s="3"/>
      <c r="I538" s="2"/>
      <c r="J538" s="3"/>
      <c r="K538" s="3"/>
      <c r="L538" s="7"/>
    </row>
    <row r="539" spans="1:12" ht="12.5" x14ac:dyDescent="0.25">
      <c r="A539" s="5"/>
      <c r="B539" s="5"/>
      <c r="C539" s="5"/>
      <c r="D539" s="5"/>
      <c r="E539" s="5"/>
      <c r="F539" s="2"/>
      <c r="G539" s="3" t="s">
        <v>194</v>
      </c>
      <c r="H539" s="3"/>
      <c r="I539" s="2"/>
      <c r="J539" s="3"/>
      <c r="K539" s="3"/>
      <c r="L539" s="7"/>
    </row>
    <row r="540" spans="1:12" ht="12.5" x14ac:dyDescent="0.25">
      <c r="A540" s="5"/>
      <c r="B540" s="5"/>
      <c r="C540" s="5"/>
      <c r="D540" s="5"/>
      <c r="E540" s="5"/>
      <c r="F540" s="2"/>
      <c r="G540" s="3" t="s">
        <v>41</v>
      </c>
      <c r="H540" s="3"/>
      <c r="I540" s="2"/>
      <c r="J540" s="3"/>
      <c r="K540" s="3"/>
      <c r="L540" s="7"/>
    </row>
    <row r="541" spans="1:12" ht="25" x14ac:dyDescent="0.25">
      <c r="A541" s="5"/>
      <c r="B541" s="5"/>
      <c r="C541" s="5"/>
      <c r="D541" s="4" t="s">
        <v>838</v>
      </c>
      <c r="E541" s="6" t="s">
        <v>840</v>
      </c>
      <c r="F541" s="2"/>
      <c r="G541" s="3" t="s">
        <v>788</v>
      </c>
      <c r="H541" s="3"/>
      <c r="I541" s="2"/>
      <c r="J541" s="3"/>
      <c r="K541" s="3"/>
      <c r="L541" s="4" t="str">
        <f>IF(OR(AND(ISBLANK($F$35),ISBLANK($F$36)),AND(ISBLANK($F$523),ISBLANK($F$524))),"",IF(COUNTIF($F$541:$F$562,"&lt;&gt;")=0,"当てはまるすべての選択肢に回答してください",IF(AND(COUNTIF($F$541:$F$560,"&lt;&gt;")&gt;0,COUNTIF($F$561:$F$562,"&lt;&gt;")&gt;0),"回答選択肢と「未実施」「非公開」は同時に選択できません。いずれかの回答を削除してください。",IF(COUNTIF($F$561:$F$562,"&lt;&gt;")&gt;1,"548~562行目は1つだけ選択してください",""))))</f>
        <v/>
      </c>
    </row>
    <row r="542" spans="1:12" ht="50" x14ac:dyDescent="0.25">
      <c r="A542" s="5"/>
      <c r="B542" s="5"/>
      <c r="C542" s="5"/>
      <c r="D542" s="5"/>
      <c r="E542" s="5"/>
      <c r="F542" s="2"/>
      <c r="G542" s="3" t="s">
        <v>841</v>
      </c>
      <c r="H542" s="3"/>
      <c r="I542" s="2"/>
      <c r="J542" s="3"/>
      <c r="K542" s="3"/>
      <c r="L542" s="7"/>
    </row>
    <row r="543" spans="1:12" ht="25" x14ac:dyDescent="0.25">
      <c r="A543" s="5"/>
      <c r="B543" s="5"/>
      <c r="C543" s="5"/>
      <c r="D543" s="5"/>
      <c r="E543" s="5"/>
      <c r="F543" s="2"/>
      <c r="G543" s="3" t="s">
        <v>842</v>
      </c>
      <c r="H543" s="3" t="s">
        <v>793</v>
      </c>
      <c r="I543" s="2"/>
      <c r="J543" s="3" t="s">
        <v>794</v>
      </c>
      <c r="K543" s="3"/>
      <c r="L543" s="7"/>
    </row>
    <row r="544" spans="1:12" ht="25" x14ac:dyDescent="0.25">
      <c r="A544" s="5"/>
      <c r="B544" s="5"/>
      <c r="C544" s="5"/>
      <c r="D544" s="5"/>
      <c r="E544" s="5"/>
      <c r="F544" s="2"/>
      <c r="G544" s="3" t="s">
        <v>842</v>
      </c>
      <c r="H544" s="3" t="s">
        <v>793</v>
      </c>
      <c r="I544" s="2"/>
      <c r="J544" s="3" t="s">
        <v>795</v>
      </c>
      <c r="K544" s="3"/>
      <c r="L544" s="7"/>
    </row>
    <row r="545" spans="1:12" ht="25" x14ac:dyDescent="0.25">
      <c r="A545" s="5"/>
      <c r="B545" s="5"/>
      <c r="C545" s="5"/>
      <c r="D545" s="5"/>
      <c r="E545" s="5"/>
      <c r="F545" s="2"/>
      <c r="G545" s="3" t="s">
        <v>842</v>
      </c>
      <c r="H545" s="3" t="s">
        <v>793</v>
      </c>
      <c r="I545" s="2"/>
      <c r="J545" s="3" t="s">
        <v>796</v>
      </c>
      <c r="K545" s="3"/>
      <c r="L545" s="7"/>
    </row>
    <row r="546" spans="1:12" ht="25" x14ac:dyDescent="0.25">
      <c r="A546" s="5"/>
      <c r="B546" s="5"/>
      <c r="C546" s="5"/>
      <c r="D546" s="5"/>
      <c r="E546" s="5"/>
      <c r="F546" s="2"/>
      <c r="G546" s="3" t="s">
        <v>842</v>
      </c>
      <c r="H546" s="3" t="s">
        <v>793</v>
      </c>
      <c r="I546" s="2"/>
      <c r="J546" s="3" t="s">
        <v>797</v>
      </c>
      <c r="K546" s="3"/>
      <c r="L546" s="7"/>
    </row>
    <row r="547" spans="1:12" ht="25" x14ac:dyDescent="0.25">
      <c r="A547" s="5"/>
      <c r="B547" s="5"/>
      <c r="C547" s="5"/>
      <c r="D547" s="5"/>
      <c r="E547" s="5"/>
      <c r="F547" s="2"/>
      <c r="G547" s="3" t="s">
        <v>842</v>
      </c>
      <c r="H547" s="3" t="s">
        <v>793</v>
      </c>
      <c r="I547" s="2"/>
      <c r="J547" s="3" t="s">
        <v>799</v>
      </c>
      <c r="K547" s="3"/>
      <c r="L547" s="7"/>
    </row>
    <row r="548" spans="1:12" ht="25" x14ac:dyDescent="0.25">
      <c r="A548" s="5"/>
      <c r="B548" s="5"/>
      <c r="C548" s="5"/>
      <c r="D548" s="5"/>
      <c r="E548" s="5"/>
      <c r="F548" s="2"/>
      <c r="G548" s="3" t="s">
        <v>842</v>
      </c>
      <c r="H548" s="3" t="s">
        <v>793</v>
      </c>
      <c r="I548" s="2"/>
      <c r="J548" s="3" t="s">
        <v>41</v>
      </c>
      <c r="K548" s="3"/>
      <c r="L548" s="7"/>
    </row>
    <row r="549" spans="1:12" ht="37.5" x14ac:dyDescent="0.25">
      <c r="A549" s="5"/>
      <c r="B549" s="5"/>
      <c r="C549" s="5"/>
      <c r="D549" s="5"/>
      <c r="E549" s="5"/>
      <c r="F549" s="2"/>
      <c r="G549" s="3" t="s">
        <v>846</v>
      </c>
      <c r="H549" s="3" t="s">
        <v>180</v>
      </c>
      <c r="I549" s="2"/>
      <c r="J549" s="3" t="s">
        <v>181</v>
      </c>
      <c r="K549" s="3"/>
      <c r="L549" s="7"/>
    </row>
    <row r="550" spans="1:12" ht="37.5" x14ac:dyDescent="0.25">
      <c r="A550" s="5"/>
      <c r="B550" s="5"/>
      <c r="C550" s="5"/>
      <c r="D550" s="5"/>
      <c r="E550" s="5"/>
      <c r="F550" s="2"/>
      <c r="G550" s="3" t="s">
        <v>846</v>
      </c>
      <c r="H550" s="3" t="s">
        <v>180</v>
      </c>
      <c r="I550" s="2"/>
      <c r="J550" s="3" t="s">
        <v>183</v>
      </c>
      <c r="K550" s="3"/>
      <c r="L550" s="7"/>
    </row>
    <row r="551" spans="1:12" ht="37.5" x14ac:dyDescent="0.25">
      <c r="A551" s="5"/>
      <c r="B551" s="5"/>
      <c r="C551" s="5"/>
      <c r="D551" s="5"/>
      <c r="E551" s="5"/>
      <c r="F551" s="2"/>
      <c r="G551" s="3" t="s">
        <v>846</v>
      </c>
      <c r="H551" s="3" t="s">
        <v>180</v>
      </c>
      <c r="I551" s="2"/>
      <c r="J551" s="3" t="s">
        <v>185</v>
      </c>
      <c r="K551" s="3"/>
      <c r="L551" s="7"/>
    </row>
    <row r="552" spans="1:12" ht="37.5" x14ac:dyDescent="0.25">
      <c r="A552" s="5"/>
      <c r="B552" s="5"/>
      <c r="C552" s="5"/>
      <c r="D552" s="5"/>
      <c r="E552" s="5"/>
      <c r="F552" s="2"/>
      <c r="G552" s="3" t="s">
        <v>846</v>
      </c>
      <c r="H552" s="3" t="s">
        <v>180</v>
      </c>
      <c r="I552" s="2"/>
      <c r="J552" s="3" t="s">
        <v>187</v>
      </c>
      <c r="K552" s="3"/>
      <c r="L552" s="7"/>
    </row>
    <row r="553" spans="1:12" ht="37.5" x14ac:dyDescent="0.25">
      <c r="A553" s="5"/>
      <c r="B553" s="5"/>
      <c r="C553" s="5"/>
      <c r="D553" s="5"/>
      <c r="E553" s="5"/>
      <c r="F553" s="2"/>
      <c r="G553" s="3" t="s">
        <v>846</v>
      </c>
      <c r="H553" s="3" t="s">
        <v>180</v>
      </c>
      <c r="I553" s="2"/>
      <c r="J553" s="3" t="s">
        <v>189</v>
      </c>
      <c r="K553" s="3"/>
      <c r="L553" s="7"/>
    </row>
    <row r="554" spans="1:12" ht="37.5" x14ac:dyDescent="0.25">
      <c r="A554" s="5"/>
      <c r="B554" s="5"/>
      <c r="C554" s="5"/>
      <c r="D554" s="5"/>
      <c r="E554" s="5"/>
      <c r="F554" s="2"/>
      <c r="G554" s="3" t="s">
        <v>846</v>
      </c>
      <c r="H554" s="3" t="s">
        <v>180</v>
      </c>
      <c r="I554" s="2"/>
      <c r="J554" s="3" t="s">
        <v>41</v>
      </c>
      <c r="K554" s="3"/>
      <c r="L554" s="7"/>
    </row>
    <row r="555" spans="1:12" ht="25" x14ac:dyDescent="0.25">
      <c r="A555" s="5"/>
      <c r="B555" s="5"/>
      <c r="C555" s="5"/>
      <c r="D555" s="5"/>
      <c r="E555" s="5"/>
      <c r="F555" s="2"/>
      <c r="G555" s="3" t="s">
        <v>850</v>
      </c>
      <c r="H555" s="3" t="s">
        <v>44</v>
      </c>
      <c r="I555" s="2"/>
      <c r="J555" s="3" t="s">
        <v>803</v>
      </c>
      <c r="K555" s="3"/>
      <c r="L555" s="7"/>
    </row>
    <row r="556" spans="1:12" ht="25" x14ac:dyDescent="0.25">
      <c r="A556" s="5"/>
      <c r="B556" s="5"/>
      <c r="C556" s="5"/>
      <c r="D556" s="5"/>
      <c r="E556" s="5"/>
      <c r="F556" s="2"/>
      <c r="G556" s="3" t="s">
        <v>850</v>
      </c>
      <c r="H556" s="3" t="s">
        <v>44</v>
      </c>
      <c r="I556" s="2"/>
      <c r="J556" s="3" t="s">
        <v>804</v>
      </c>
      <c r="K556" s="3"/>
      <c r="L556" s="7"/>
    </row>
    <row r="557" spans="1:12" ht="25" x14ac:dyDescent="0.25">
      <c r="A557" s="5"/>
      <c r="B557" s="5"/>
      <c r="C557" s="5"/>
      <c r="D557" s="5"/>
      <c r="E557" s="5"/>
      <c r="F557" s="2"/>
      <c r="G557" s="3" t="s">
        <v>850</v>
      </c>
      <c r="H557" s="3" t="s">
        <v>44</v>
      </c>
      <c r="I557" s="2"/>
      <c r="J557" s="3" t="s">
        <v>805</v>
      </c>
      <c r="K557" s="3"/>
      <c r="L557" s="7"/>
    </row>
    <row r="558" spans="1:12" ht="25" x14ac:dyDescent="0.25">
      <c r="A558" s="5"/>
      <c r="B558" s="5"/>
      <c r="C558" s="5"/>
      <c r="D558" s="5"/>
      <c r="E558" s="5"/>
      <c r="F558" s="2"/>
      <c r="G558" s="3" t="s">
        <v>850</v>
      </c>
      <c r="H558" s="3" t="s">
        <v>44</v>
      </c>
      <c r="I558" s="2"/>
      <c r="J558" s="3" t="s">
        <v>212</v>
      </c>
      <c r="K558" s="3"/>
      <c r="L558" s="7"/>
    </row>
    <row r="559" spans="1:12" ht="25" x14ac:dyDescent="0.25">
      <c r="A559" s="5"/>
      <c r="B559" s="5"/>
      <c r="C559" s="5"/>
      <c r="D559" s="5"/>
      <c r="E559" s="5"/>
      <c r="F559" s="2"/>
      <c r="G559" s="3" t="s">
        <v>851</v>
      </c>
      <c r="H559" s="3"/>
      <c r="I559" s="2"/>
      <c r="J559" s="3"/>
      <c r="K559" s="3"/>
      <c r="L559" s="7"/>
    </row>
    <row r="560" spans="1:12" ht="37.5" x14ac:dyDescent="0.25">
      <c r="A560" s="5"/>
      <c r="B560" s="5"/>
      <c r="C560" s="5"/>
      <c r="D560" s="5"/>
      <c r="E560" s="5"/>
      <c r="F560" s="2"/>
      <c r="G560" s="3" t="s">
        <v>852</v>
      </c>
      <c r="H560" s="3"/>
      <c r="I560" s="2"/>
      <c r="J560" s="3"/>
      <c r="K560" s="3"/>
      <c r="L560" s="7"/>
    </row>
    <row r="561" spans="1:12" ht="12.5" x14ac:dyDescent="0.25">
      <c r="A561" s="5"/>
      <c r="B561" s="5"/>
      <c r="C561" s="5"/>
      <c r="D561" s="5"/>
      <c r="E561" s="5"/>
      <c r="F561" s="2"/>
      <c r="G561" s="3" t="s">
        <v>194</v>
      </c>
      <c r="H561" s="3"/>
      <c r="I561" s="2"/>
      <c r="J561" s="3"/>
      <c r="K561" s="3"/>
      <c r="L561" s="7"/>
    </row>
    <row r="562" spans="1:12" ht="12.5" x14ac:dyDescent="0.25">
      <c r="A562" s="5"/>
      <c r="B562" s="5"/>
      <c r="C562" s="5"/>
      <c r="D562" s="5"/>
      <c r="E562" s="5"/>
      <c r="F562" s="2"/>
      <c r="G562" s="3" t="s">
        <v>41</v>
      </c>
      <c r="H562" s="3"/>
      <c r="I562" s="2"/>
      <c r="J562" s="3"/>
      <c r="K562" s="3"/>
      <c r="L562" s="7"/>
    </row>
    <row r="563" spans="1:12" ht="12.5" x14ac:dyDescent="0.25">
      <c r="A563" s="5"/>
      <c r="B563" s="5"/>
      <c r="C563" s="5"/>
      <c r="D563" s="4" t="s">
        <v>853</v>
      </c>
      <c r="E563" s="6" t="s">
        <v>854</v>
      </c>
      <c r="F563" s="2"/>
      <c r="G563" s="3" t="s">
        <v>375</v>
      </c>
      <c r="H563" s="3"/>
      <c r="I563" s="2"/>
      <c r="J563" s="3"/>
      <c r="K563" s="3"/>
      <c r="L563" s="4" t="str">
        <f>IF(OR(AND(ISBLANK($F$35),ISBLANK($F$36)),AND(ISBLANK($F$525),ISBLANK($F$526))),"",IF(COUNTIF($F$563:$F$565,"&lt;&gt;")=0,"いずれかの選択肢に回答してください",IF(COUNTIF($F$563:$F$565,"&lt;&gt;")&gt;1,"563~565行目は1つだけ選択してください","")))</f>
        <v/>
      </c>
    </row>
    <row r="564" spans="1:12" ht="12.5" x14ac:dyDescent="0.25">
      <c r="A564" s="5"/>
      <c r="B564" s="5"/>
      <c r="C564" s="5"/>
      <c r="D564" s="5"/>
      <c r="E564" s="5"/>
      <c r="F564" s="2"/>
      <c r="G564" s="3" t="s">
        <v>156</v>
      </c>
      <c r="H564" s="3"/>
      <c r="I564" s="2"/>
      <c r="J564" s="3"/>
      <c r="K564" s="3"/>
      <c r="L564" s="7"/>
    </row>
    <row r="565" spans="1:12" ht="12.5" x14ac:dyDescent="0.25">
      <c r="A565" s="5"/>
      <c r="B565" s="5"/>
      <c r="C565" s="5"/>
      <c r="D565" s="5"/>
      <c r="E565" s="5"/>
      <c r="F565" s="2"/>
      <c r="G565" s="3" t="s">
        <v>41</v>
      </c>
      <c r="H565" s="3"/>
      <c r="I565" s="2"/>
      <c r="J565" s="3"/>
      <c r="K565" s="3"/>
      <c r="L565" s="7"/>
    </row>
    <row r="566" spans="1:12" ht="25" x14ac:dyDescent="0.25">
      <c r="A566" s="5"/>
      <c r="B566" s="4" t="s">
        <v>863</v>
      </c>
      <c r="C566" s="4" t="s">
        <v>865</v>
      </c>
      <c r="D566" s="4" t="s">
        <v>866</v>
      </c>
      <c r="E566" s="6" t="s">
        <v>867</v>
      </c>
      <c r="F566" s="2"/>
      <c r="G566" s="3" t="s">
        <v>868</v>
      </c>
      <c r="H566" s="3"/>
      <c r="I566" s="2"/>
      <c r="J566" s="3"/>
      <c r="K566" s="3"/>
      <c r="L566" s="4" t="str">
        <f>IF(OR(AND(ISBLANK($F$35),ISBLANK($F$36))),"",IF(COUNTIF($F$566:$F$573,"&lt;&gt;")=0,"当てはまるすべての選択肢に回答してください",IF(AND(COUNTIF($F$566:$F$571,"&lt;&gt;")&gt;0,COUNTIF($F$572:$F$573,"&lt;&gt;")&gt;0),"回答選択肢と「未実施」「非公開」は同時に選択できません。いずれかの回答を削除してください。",IF(COUNTIF($F$572:$F$573,"&lt;&gt;")&gt;1,"570~573行目は1つだけ選択してください",""))))</f>
        <v/>
      </c>
    </row>
    <row r="567" spans="1:12" ht="25" x14ac:dyDescent="0.25">
      <c r="A567" s="5"/>
      <c r="B567" s="5"/>
      <c r="C567" s="5"/>
      <c r="D567" s="5"/>
      <c r="E567" s="5"/>
      <c r="F567" s="2"/>
      <c r="G567" s="3" t="s">
        <v>874</v>
      </c>
      <c r="H567" s="3"/>
      <c r="I567" s="2"/>
      <c r="J567" s="3"/>
      <c r="K567" s="3"/>
      <c r="L567" s="7"/>
    </row>
    <row r="568" spans="1:12" ht="25" x14ac:dyDescent="0.25">
      <c r="A568" s="5"/>
      <c r="B568" s="5"/>
      <c r="C568" s="5"/>
      <c r="D568" s="5"/>
      <c r="E568" s="5"/>
      <c r="F568" s="2"/>
      <c r="G568" s="3" t="s">
        <v>875</v>
      </c>
      <c r="H568" s="3" t="s">
        <v>44</v>
      </c>
      <c r="I568" s="2"/>
      <c r="J568" s="3" t="s">
        <v>876</v>
      </c>
      <c r="K568" s="3"/>
      <c r="L568" s="7"/>
    </row>
    <row r="569" spans="1:12" ht="25" x14ac:dyDescent="0.25">
      <c r="A569" s="5"/>
      <c r="B569" s="5"/>
      <c r="C569" s="5"/>
      <c r="D569" s="5"/>
      <c r="E569" s="5"/>
      <c r="F569" s="2"/>
      <c r="G569" s="3" t="s">
        <v>875</v>
      </c>
      <c r="H569" s="3" t="s">
        <v>44</v>
      </c>
      <c r="I569" s="2"/>
      <c r="J569" s="3" t="s">
        <v>879</v>
      </c>
      <c r="K569" s="3"/>
      <c r="L569" s="7"/>
    </row>
    <row r="570" spans="1:12" ht="25" x14ac:dyDescent="0.25">
      <c r="A570" s="5"/>
      <c r="B570" s="5"/>
      <c r="C570" s="5"/>
      <c r="D570" s="5"/>
      <c r="E570" s="5"/>
      <c r="F570" s="2"/>
      <c r="G570" s="3" t="s">
        <v>875</v>
      </c>
      <c r="H570" s="3" t="s">
        <v>44</v>
      </c>
      <c r="I570" s="2"/>
      <c r="J570" s="3" t="s">
        <v>212</v>
      </c>
      <c r="K570" s="3"/>
      <c r="L570" s="7"/>
    </row>
    <row r="571" spans="1:12" ht="12.5" x14ac:dyDescent="0.25">
      <c r="A571" s="5"/>
      <c r="B571" s="5"/>
      <c r="C571" s="5"/>
      <c r="D571" s="5"/>
      <c r="E571" s="5"/>
      <c r="F571" s="2"/>
      <c r="G571" s="3" t="s">
        <v>147</v>
      </c>
      <c r="H571" s="3"/>
      <c r="I571" s="2"/>
      <c r="J571" s="3"/>
      <c r="K571" s="3"/>
      <c r="L571" s="7"/>
    </row>
    <row r="572" spans="1:12" ht="12.5" x14ac:dyDescent="0.25">
      <c r="A572" s="5"/>
      <c r="B572" s="5"/>
      <c r="C572" s="5"/>
      <c r="D572" s="5"/>
      <c r="E572" s="5"/>
      <c r="F572" s="2"/>
      <c r="G572" s="3" t="s">
        <v>194</v>
      </c>
      <c r="H572" s="3"/>
      <c r="I572" s="2"/>
      <c r="J572" s="3"/>
      <c r="K572" s="3"/>
      <c r="L572" s="7"/>
    </row>
    <row r="573" spans="1:12" ht="12.5" x14ac:dyDescent="0.25">
      <c r="A573" s="5"/>
      <c r="B573" s="5"/>
      <c r="C573" s="5"/>
      <c r="D573" s="5"/>
      <c r="E573" s="5"/>
      <c r="F573" s="2"/>
      <c r="G573" s="3" t="s">
        <v>41</v>
      </c>
      <c r="H573" s="3"/>
      <c r="I573" s="2"/>
      <c r="J573" s="3"/>
      <c r="K573" s="3"/>
      <c r="L573" s="7"/>
    </row>
    <row r="574" spans="1:12" ht="12.5" x14ac:dyDescent="0.25">
      <c r="A574" s="5"/>
      <c r="B574" s="5"/>
      <c r="C574" s="5"/>
      <c r="D574" s="4" t="s">
        <v>880</v>
      </c>
      <c r="E574" s="6" t="s">
        <v>881</v>
      </c>
      <c r="F574" s="2"/>
      <c r="G574" s="3" t="s">
        <v>882</v>
      </c>
      <c r="H574" s="3" t="s">
        <v>883</v>
      </c>
      <c r="I574" s="2"/>
      <c r="J574" s="3"/>
      <c r="K574" s="3"/>
      <c r="L574" s="4" t="str">
        <f>IF(OR(AND(ISBLANK($F$35),ISBLANK($F$36))),"",IF(COUNTIF($F$574:$F$593,"&lt;&gt;")=0,"当てはまるすべての選択肢に回答してください",IF(AND(COUNTIF($F$574:$F$591,"&lt;&gt;")&gt;0,COUNTIF($F$592:$F$593,"&lt;&gt;")&gt;0),"回答選択肢と「未実施」「非公開」は同時に選択できません。いずれかの回答を削除してください。",IF(COUNTIF($F$592:$F$593,"&lt;&gt;")&gt;1,"578~593行目は1つだけ選択してください",""))))</f>
        <v/>
      </c>
    </row>
    <row r="575" spans="1:12" ht="12.5" x14ac:dyDescent="0.25">
      <c r="A575" s="5"/>
      <c r="B575" s="5"/>
      <c r="C575" s="5"/>
      <c r="D575" s="5"/>
      <c r="E575" s="5"/>
      <c r="F575" s="2"/>
      <c r="G575" s="3" t="s">
        <v>882</v>
      </c>
      <c r="H575" s="3" t="s">
        <v>180</v>
      </c>
      <c r="I575" s="2"/>
      <c r="J575" s="3" t="s">
        <v>181</v>
      </c>
      <c r="K575" s="3"/>
      <c r="L575" s="7"/>
    </row>
    <row r="576" spans="1:12" ht="12.5" x14ac:dyDescent="0.25">
      <c r="A576" s="5"/>
      <c r="B576" s="5"/>
      <c r="C576" s="5"/>
      <c r="D576" s="5"/>
      <c r="E576" s="5"/>
      <c r="F576" s="2"/>
      <c r="G576" s="3" t="s">
        <v>882</v>
      </c>
      <c r="H576" s="3" t="s">
        <v>180</v>
      </c>
      <c r="I576" s="2"/>
      <c r="J576" s="3" t="s">
        <v>183</v>
      </c>
      <c r="K576" s="3"/>
      <c r="L576" s="7"/>
    </row>
    <row r="577" spans="1:12" ht="12.5" x14ac:dyDescent="0.25">
      <c r="A577" s="5"/>
      <c r="B577" s="5"/>
      <c r="C577" s="5"/>
      <c r="D577" s="5"/>
      <c r="E577" s="5"/>
      <c r="F577" s="2"/>
      <c r="G577" s="3" t="s">
        <v>882</v>
      </c>
      <c r="H577" s="3" t="s">
        <v>180</v>
      </c>
      <c r="I577" s="2"/>
      <c r="J577" s="3" t="s">
        <v>185</v>
      </c>
      <c r="K577" s="3"/>
      <c r="L577" s="7"/>
    </row>
    <row r="578" spans="1:12" ht="12.5" x14ac:dyDescent="0.25">
      <c r="A578" s="5"/>
      <c r="B578" s="5"/>
      <c r="C578" s="5"/>
      <c r="D578" s="5"/>
      <c r="E578" s="5"/>
      <c r="F578" s="2"/>
      <c r="G578" s="3" t="s">
        <v>882</v>
      </c>
      <c r="H578" s="3" t="s">
        <v>180</v>
      </c>
      <c r="I578" s="2"/>
      <c r="J578" s="3" t="s">
        <v>187</v>
      </c>
      <c r="K578" s="3"/>
      <c r="L578" s="7"/>
    </row>
    <row r="579" spans="1:12" ht="12.5" x14ac:dyDescent="0.25">
      <c r="A579" s="5"/>
      <c r="B579" s="5"/>
      <c r="C579" s="5"/>
      <c r="D579" s="5"/>
      <c r="E579" s="5"/>
      <c r="F579" s="2"/>
      <c r="G579" s="3" t="s">
        <v>882</v>
      </c>
      <c r="H579" s="3" t="s">
        <v>180</v>
      </c>
      <c r="I579" s="2"/>
      <c r="J579" s="3" t="s">
        <v>189</v>
      </c>
      <c r="K579" s="3"/>
      <c r="L579" s="7"/>
    </row>
    <row r="580" spans="1:12" ht="12.5" x14ac:dyDescent="0.25">
      <c r="A580" s="5"/>
      <c r="B580" s="5"/>
      <c r="C580" s="5"/>
      <c r="D580" s="5"/>
      <c r="E580" s="5"/>
      <c r="F580" s="2"/>
      <c r="G580" s="3" t="s">
        <v>882</v>
      </c>
      <c r="H580" s="3" t="s">
        <v>180</v>
      </c>
      <c r="I580" s="2"/>
      <c r="J580" s="3" t="s">
        <v>41</v>
      </c>
      <c r="K580" s="3"/>
      <c r="L580" s="7"/>
    </row>
    <row r="581" spans="1:12" ht="25" x14ac:dyDescent="0.25">
      <c r="A581" s="5"/>
      <c r="B581" s="5"/>
      <c r="C581" s="5"/>
      <c r="D581" s="5"/>
      <c r="E581" s="5"/>
      <c r="F581" s="2"/>
      <c r="G581" s="3" t="s">
        <v>890</v>
      </c>
      <c r="H581" s="3" t="s">
        <v>44</v>
      </c>
      <c r="I581" s="2"/>
      <c r="J581" s="3" t="s">
        <v>891</v>
      </c>
      <c r="K581" s="3"/>
      <c r="L581" s="7"/>
    </row>
    <row r="582" spans="1:12" ht="25" x14ac:dyDescent="0.25">
      <c r="A582" s="5"/>
      <c r="B582" s="5"/>
      <c r="C582" s="5"/>
      <c r="D582" s="5"/>
      <c r="E582" s="5"/>
      <c r="F582" s="2"/>
      <c r="G582" s="3" t="s">
        <v>890</v>
      </c>
      <c r="H582" s="3" t="s">
        <v>44</v>
      </c>
      <c r="I582" s="2"/>
      <c r="J582" s="3" t="s">
        <v>892</v>
      </c>
      <c r="K582" s="3"/>
      <c r="L582" s="7"/>
    </row>
    <row r="583" spans="1:12" ht="25" x14ac:dyDescent="0.25">
      <c r="A583" s="5"/>
      <c r="B583" s="5"/>
      <c r="C583" s="5"/>
      <c r="D583" s="5"/>
      <c r="E583" s="5"/>
      <c r="F583" s="2"/>
      <c r="G583" s="3" t="s">
        <v>890</v>
      </c>
      <c r="H583" s="3" t="s">
        <v>44</v>
      </c>
      <c r="I583" s="2"/>
      <c r="J583" s="3" t="s">
        <v>212</v>
      </c>
      <c r="K583" s="3"/>
      <c r="L583" s="7"/>
    </row>
    <row r="584" spans="1:12" ht="12.5" x14ac:dyDescent="0.25">
      <c r="A584" s="5"/>
      <c r="B584" s="5"/>
      <c r="C584" s="5"/>
      <c r="D584" s="5"/>
      <c r="E584" s="5"/>
      <c r="F584" s="2"/>
      <c r="G584" s="3" t="s">
        <v>893</v>
      </c>
      <c r="H584" s="3"/>
      <c r="I584" s="2"/>
      <c r="J584" s="3"/>
      <c r="K584" s="3"/>
      <c r="L584" s="7"/>
    </row>
    <row r="585" spans="1:12" ht="12.5" x14ac:dyDescent="0.25">
      <c r="A585" s="5"/>
      <c r="B585" s="5"/>
      <c r="C585" s="5"/>
      <c r="D585" s="5"/>
      <c r="E585" s="5"/>
      <c r="F585" s="2"/>
      <c r="G585" s="3" t="s">
        <v>894</v>
      </c>
      <c r="H585" s="3" t="s">
        <v>180</v>
      </c>
      <c r="I585" s="2"/>
      <c r="J585" s="3" t="s">
        <v>181</v>
      </c>
      <c r="K585" s="3"/>
      <c r="L585" s="7"/>
    </row>
    <row r="586" spans="1:12" ht="12.5" x14ac:dyDescent="0.25">
      <c r="A586" s="5"/>
      <c r="B586" s="5"/>
      <c r="C586" s="5"/>
      <c r="D586" s="5"/>
      <c r="E586" s="5"/>
      <c r="F586" s="2"/>
      <c r="G586" s="3" t="s">
        <v>894</v>
      </c>
      <c r="H586" s="3" t="s">
        <v>180</v>
      </c>
      <c r="I586" s="2"/>
      <c r="J586" s="3" t="s">
        <v>183</v>
      </c>
      <c r="K586" s="3"/>
      <c r="L586" s="7"/>
    </row>
    <row r="587" spans="1:12" ht="12.5" x14ac:dyDescent="0.25">
      <c r="A587" s="5"/>
      <c r="B587" s="5"/>
      <c r="C587" s="5"/>
      <c r="D587" s="5"/>
      <c r="E587" s="5"/>
      <c r="F587" s="2"/>
      <c r="G587" s="3" t="s">
        <v>894</v>
      </c>
      <c r="H587" s="3" t="s">
        <v>180</v>
      </c>
      <c r="I587" s="2"/>
      <c r="J587" s="3" t="s">
        <v>185</v>
      </c>
      <c r="K587" s="3"/>
      <c r="L587" s="7"/>
    </row>
    <row r="588" spans="1:12" ht="12.5" x14ac:dyDescent="0.25">
      <c r="A588" s="5"/>
      <c r="B588" s="5"/>
      <c r="C588" s="5"/>
      <c r="D588" s="5"/>
      <c r="E588" s="5"/>
      <c r="F588" s="2"/>
      <c r="G588" s="3" t="s">
        <v>894</v>
      </c>
      <c r="H588" s="3" t="s">
        <v>180</v>
      </c>
      <c r="I588" s="2"/>
      <c r="J588" s="3" t="s">
        <v>187</v>
      </c>
      <c r="K588" s="3"/>
      <c r="L588" s="7"/>
    </row>
    <row r="589" spans="1:12" ht="12.5" x14ac:dyDescent="0.25">
      <c r="A589" s="5"/>
      <c r="B589" s="5"/>
      <c r="C589" s="5"/>
      <c r="D589" s="5"/>
      <c r="E589" s="5"/>
      <c r="F589" s="2"/>
      <c r="G589" s="3" t="s">
        <v>894</v>
      </c>
      <c r="H589" s="3" t="s">
        <v>180</v>
      </c>
      <c r="I589" s="2"/>
      <c r="J589" s="3" t="s">
        <v>189</v>
      </c>
      <c r="K589" s="3"/>
      <c r="L589" s="7"/>
    </row>
    <row r="590" spans="1:12" ht="12.5" x14ac:dyDescent="0.25">
      <c r="A590" s="5"/>
      <c r="B590" s="5"/>
      <c r="C590" s="5"/>
      <c r="D590" s="5"/>
      <c r="E590" s="5"/>
      <c r="F590" s="2"/>
      <c r="G590" s="3" t="s">
        <v>894</v>
      </c>
      <c r="H590" s="3" t="s">
        <v>180</v>
      </c>
      <c r="I590" s="2"/>
      <c r="J590" s="3" t="s">
        <v>41</v>
      </c>
      <c r="K590" s="3"/>
      <c r="L590" s="7"/>
    </row>
    <row r="591" spans="1:12" ht="12.5" x14ac:dyDescent="0.25">
      <c r="A591" s="5"/>
      <c r="B591" s="5"/>
      <c r="C591" s="5"/>
      <c r="D591" s="5"/>
      <c r="E591" s="5"/>
      <c r="F591" s="2"/>
      <c r="G591" s="3" t="s">
        <v>894</v>
      </c>
      <c r="H591" s="3" t="s">
        <v>248</v>
      </c>
      <c r="I591" s="2"/>
      <c r="J591" s="3"/>
      <c r="K591" s="3"/>
      <c r="L591" s="7"/>
    </row>
    <row r="592" spans="1:12" ht="12.5" x14ac:dyDescent="0.25">
      <c r="A592" s="5"/>
      <c r="B592" s="5"/>
      <c r="C592" s="5"/>
      <c r="D592" s="5"/>
      <c r="E592" s="5"/>
      <c r="F592" s="2"/>
      <c r="G592" s="3" t="s">
        <v>194</v>
      </c>
      <c r="H592" s="3"/>
      <c r="I592" s="2"/>
      <c r="J592" s="3"/>
      <c r="K592" s="3"/>
      <c r="L592" s="7"/>
    </row>
    <row r="593" spans="1:12" ht="12.5" x14ac:dyDescent="0.25">
      <c r="A593" s="5"/>
      <c r="B593" s="5"/>
      <c r="C593" s="5"/>
      <c r="D593" s="5"/>
      <c r="E593" s="5"/>
      <c r="F593" s="2"/>
      <c r="G593" s="3" t="s">
        <v>41</v>
      </c>
      <c r="H593" s="3"/>
      <c r="I593" s="2"/>
      <c r="J593" s="3"/>
      <c r="K593" s="3"/>
      <c r="L593" s="7"/>
    </row>
    <row r="594" spans="1:12" ht="37.5" x14ac:dyDescent="0.25">
      <c r="A594" s="5"/>
      <c r="B594" s="5"/>
      <c r="C594" s="5"/>
      <c r="D594" s="4" t="s">
        <v>904</v>
      </c>
      <c r="E594" s="6" t="s">
        <v>905</v>
      </c>
      <c r="F594" s="2"/>
      <c r="G594" s="3" t="s">
        <v>906</v>
      </c>
      <c r="H594" s="3" t="s">
        <v>44</v>
      </c>
      <c r="I594" s="2"/>
      <c r="J594" s="3" t="s">
        <v>907</v>
      </c>
      <c r="K594" s="3" t="s">
        <v>908</v>
      </c>
      <c r="L594" s="4" t="str">
        <f>IF(OR(AND(ISBLANK($F$35),ISBLANK($F$36))),"",IF(COUNTIF($F$594:$F$610,"&lt;&gt;")=0,"当てはまるすべての選択肢に回答してください",IF(AND(COUNTIF($F$594:$F$608,"&lt;&gt;")&gt;0,COUNTIF($F$609:$F$610,"&lt;&gt;")&gt;0),"回答選択肢と「未実施」「非公開」は同時に選択できません。いずれかの回答を削除してください。",IF(COUNTIF($F$609:$F$610,"&lt;&gt;")&gt;1,"597~610行目は1つだけ選択してください",""))))</f>
        <v/>
      </c>
    </row>
    <row r="595" spans="1:12" ht="37.5" x14ac:dyDescent="0.25">
      <c r="A595" s="5"/>
      <c r="B595" s="5"/>
      <c r="C595" s="5"/>
      <c r="D595" s="5"/>
      <c r="E595" s="5"/>
      <c r="F595" s="2"/>
      <c r="G595" s="3" t="s">
        <v>906</v>
      </c>
      <c r="H595" s="3" t="s">
        <v>44</v>
      </c>
      <c r="I595" s="2"/>
      <c r="J595" s="3" t="s">
        <v>910</v>
      </c>
      <c r="K595" s="3" t="s">
        <v>908</v>
      </c>
      <c r="L595" s="7"/>
    </row>
    <row r="596" spans="1:12" ht="37.5" x14ac:dyDescent="0.25">
      <c r="A596" s="5"/>
      <c r="B596" s="5"/>
      <c r="C596" s="5"/>
      <c r="D596" s="5"/>
      <c r="E596" s="5"/>
      <c r="F596" s="2"/>
      <c r="G596" s="3" t="s">
        <v>906</v>
      </c>
      <c r="H596" s="3" t="s">
        <v>44</v>
      </c>
      <c r="I596" s="2"/>
      <c r="J596" s="3" t="s">
        <v>212</v>
      </c>
      <c r="K596" s="3"/>
      <c r="L596" s="7"/>
    </row>
    <row r="597" spans="1:12" ht="25" x14ac:dyDescent="0.25">
      <c r="A597" s="5"/>
      <c r="B597" s="5"/>
      <c r="C597" s="5"/>
      <c r="D597" s="5"/>
      <c r="E597" s="5"/>
      <c r="F597" s="2"/>
      <c r="G597" s="3" t="s">
        <v>911</v>
      </c>
      <c r="H597" s="3" t="s">
        <v>912</v>
      </c>
      <c r="I597" s="2"/>
      <c r="J597" s="3" t="s">
        <v>794</v>
      </c>
      <c r="K597" s="3"/>
      <c r="L597" s="7"/>
    </row>
    <row r="598" spans="1:12" ht="25" x14ac:dyDescent="0.25">
      <c r="A598" s="5"/>
      <c r="B598" s="5"/>
      <c r="C598" s="5"/>
      <c r="D598" s="5"/>
      <c r="E598" s="5"/>
      <c r="F598" s="2"/>
      <c r="G598" s="3" t="s">
        <v>911</v>
      </c>
      <c r="H598" s="3" t="s">
        <v>912</v>
      </c>
      <c r="I598" s="2"/>
      <c r="J598" s="3" t="s">
        <v>795</v>
      </c>
      <c r="K598" s="3"/>
      <c r="L598" s="7"/>
    </row>
    <row r="599" spans="1:12" ht="25" x14ac:dyDescent="0.25">
      <c r="A599" s="5"/>
      <c r="B599" s="5"/>
      <c r="C599" s="5"/>
      <c r="D599" s="5"/>
      <c r="E599" s="5"/>
      <c r="F599" s="2"/>
      <c r="G599" s="3" t="s">
        <v>911</v>
      </c>
      <c r="H599" s="3" t="s">
        <v>912</v>
      </c>
      <c r="I599" s="2"/>
      <c r="J599" s="3" t="s">
        <v>796</v>
      </c>
      <c r="K599" s="3"/>
      <c r="L599" s="7"/>
    </row>
    <row r="600" spans="1:12" ht="25" x14ac:dyDescent="0.25">
      <c r="A600" s="5"/>
      <c r="B600" s="5"/>
      <c r="C600" s="5"/>
      <c r="D600" s="5"/>
      <c r="E600" s="5"/>
      <c r="F600" s="2"/>
      <c r="G600" s="3" t="s">
        <v>911</v>
      </c>
      <c r="H600" s="3" t="s">
        <v>912</v>
      </c>
      <c r="I600" s="2"/>
      <c r="J600" s="3" t="s">
        <v>797</v>
      </c>
      <c r="K600" s="3"/>
      <c r="L600" s="7"/>
    </row>
    <row r="601" spans="1:12" ht="25" x14ac:dyDescent="0.25">
      <c r="A601" s="5"/>
      <c r="B601" s="5"/>
      <c r="C601" s="5"/>
      <c r="D601" s="5"/>
      <c r="E601" s="5"/>
      <c r="F601" s="2"/>
      <c r="G601" s="3" t="s">
        <v>911</v>
      </c>
      <c r="H601" s="3" t="s">
        <v>912</v>
      </c>
      <c r="I601" s="2"/>
      <c r="J601" s="3" t="s">
        <v>799</v>
      </c>
      <c r="K601" s="3"/>
      <c r="L601" s="7"/>
    </row>
    <row r="602" spans="1:12" ht="25" x14ac:dyDescent="0.25">
      <c r="A602" s="5"/>
      <c r="B602" s="5"/>
      <c r="C602" s="5"/>
      <c r="D602" s="5"/>
      <c r="E602" s="5"/>
      <c r="F602" s="2"/>
      <c r="G602" s="3" t="s">
        <v>911</v>
      </c>
      <c r="H602" s="3" t="s">
        <v>912</v>
      </c>
      <c r="I602" s="2"/>
      <c r="J602" s="3" t="s">
        <v>41</v>
      </c>
      <c r="K602" s="3"/>
      <c r="L602" s="7"/>
    </row>
    <row r="603" spans="1:12" ht="25" x14ac:dyDescent="0.25">
      <c r="A603" s="5"/>
      <c r="B603" s="5"/>
      <c r="C603" s="5"/>
      <c r="D603" s="5"/>
      <c r="E603" s="5"/>
      <c r="F603" s="2"/>
      <c r="G603" s="3" t="s">
        <v>915</v>
      </c>
      <c r="H603" s="3" t="s">
        <v>912</v>
      </c>
      <c r="I603" s="2"/>
      <c r="J603" s="3" t="s">
        <v>794</v>
      </c>
      <c r="K603" s="3"/>
      <c r="L603" s="7"/>
    </row>
    <row r="604" spans="1:12" ht="25" x14ac:dyDescent="0.25">
      <c r="A604" s="5"/>
      <c r="B604" s="5"/>
      <c r="C604" s="5"/>
      <c r="D604" s="5"/>
      <c r="E604" s="5"/>
      <c r="F604" s="2"/>
      <c r="G604" s="3" t="s">
        <v>915</v>
      </c>
      <c r="H604" s="3" t="s">
        <v>912</v>
      </c>
      <c r="I604" s="2"/>
      <c r="J604" s="3" t="s">
        <v>795</v>
      </c>
      <c r="K604" s="3"/>
      <c r="L604" s="7"/>
    </row>
    <row r="605" spans="1:12" ht="25" x14ac:dyDescent="0.25">
      <c r="A605" s="5"/>
      <c r="B605" s="5"/>
      <c r="C605" s="5"/>
      <c r="D605" s="5"/>
      <c r="E605" s="5"/>
      <c r="F605" s="2"/>
      <c r="G605" s="3" t="s">
        <v>915</v>
      </c>
      <c r="H605" s="3" t="s">
        <v>912</v>
      </c>
      <c r="I605" s="2"/>
      <c r="J605" s="3" t="s">
        <v>796</v>
      </c>
      <c r="K605" s="3"/>
      <c r="L605" s="7"/>
    </row>
    <row r="606" spans="1:12" ht="25" x14ac:dyDescent="0.25">
      <c r="A606" s="5"/>
      <c r="B606" s="5"/>
      <c r="C606" s="5"/>
      <c r="D606" s="5"/>
      <c r="E606" s="5"/>
      <c r="F606" s="2"/>
      <c r="G606" s="3" t="s">
        <v>915</v>
      </c>
      <c r="H606" s="3" t="s">
        <v>912</v>
      </c>
      <c r="I606" s="2"/>
      <c r="J606" s="3" t="s">
        <v>797</v>
      </c>
      <c r="K606" s="3"/>
      <c r="L606" s="7"/>
    </row>
    <row r="607" spans="1:12" ht="25" x14ac:dyDescent="0.25">
      <c r="A607" s="5"/>
      <c r="B607" s="5"/>
      <c r="C607" s="5"/>
      <c r="D607" s="5"/>
      <c r="E607" s="5"/>
      <c r="F607" s="2"/>
      <c r="G607" s="3" t="s">
        <v>915</v>
      </c>
      <c r="H607" s="3" t="s">
        <v>912</v>
      </c>
      <c r="I607" s="2"/>
      <c r="J607" s="3" t="s">
        <v>799</v>
      </c>
      <c r="K607" s="3"/>
      <c r="L607" s="7"/>
    </row>
    <row r="608" spans="1:12" ht="25" x14ac:dyDescent="0.25">
      <c r="A608" s="5"/>
      <c r="B608" s="5"/>
      <c r="C608" s="5"/>
      <c r="D608" s="5"/>
      <c r="E608" s="5"/>
      <c r="F608" s="2"/>
      <c r="G608" s="3" t="s">
        <v>915</v>
      </c>
      <c r="H608" s="3" t="s">
        <v>912</v>
      </c>
      <c r="I608" s="2"/>
      <c r="J608" s="3" t="s">
        <v>41</v>
      </c>
      <c r="K608" s="3"/>
      <c r="L608" s="7"/>
    </row>
    <row r="609" spans="1:12" ht="12.5" x14ac:dyDescent="0.25">
      <c r="A609" s="5"/>
      <c r="B609" s="5"/>
      <c r="C609" s="5"/>
      <c r="D609" s="5"/>
      <c r="E609" s="5"/>
      <c r="F609" s="2"/>
      <c r="G609" s="3" t="s">
        <v>194</v>
      </c>
      <c r="H609" s="3"/>
      <c r="I609" s="2"/>
      <c r="J609" s="3"/>
      <c r="K609" s="3"/>
      <c r="L609" s="7"/>
    </row>
    <row r="610" spans="1:12" ht="12.5" x14ac:dyDescent="0.25">
      <c r="A610" s="5"/>
      <c r="B610" s="5"/>
      <c r="C610" s="5"/>
      <c r="D610" s="5"/>
      <c r="E610" s="5"/>
      <c r="F610" s="2"/>
      <c r="G610" s="3" t="s">
        <v>41</v>
      </c>
      <c r="H610" s="3"/>
      <c r="I610" s="2"/>
      <c r="J610" s="3"/>
      <c r="K610" s="3"/>
      <c r="L610" s="7"/>
    </row>
    <row r="611" spans="1:12" ht="37.5" x14ac:dyDescent="0.25">
      <c r="A611" s="5"/>
      <c r="B611" s="5"/>
      <c r="C611" s="5"/>
      <c r="D611" s="4" t="s">
        <v>918</v>
      </c>
      <c r="E611" s="6" t="s">
        <v>919</v>
      </c>
      <c r="F611" s="2"/>
      <c r="G611" s="3" t="s">
        <v>920</v>
      </c>
      <c r="H611" s="3" t="s">
        <v>180</v>
      </c>
      <c r="I611" s="2"/>
      <c r="J611" s="3" t="s">
        <v>181</v>
      </c>
      <c r="K611" s="3"/>
      <c r="L611" s="4" t="str">
        <f>IF(OR(AND(ISBLANK($F$35),ISBLANK($F$36))),"",IF(COUNTIF($F$611:$F$643,"&lt;&gt;")=0,"当てはまるすべての選択肢に回答してください",IF(AND(COUNTIF($F$611:$F$641,"&lt;&gt;")&gt;0,COUNTIF($F$642:$F$643,"&lt;&gt;")&gt;0),"回答選択肢と「未実施」「非公開」は同時に選択できません。いずれかの回答を削除してください。",IF(COUNTIF($F$642:$F$643,"&lt;&gt;")&gt;1,"616~643行目は1つだけ選択してください",""))))</f>
        <v/>
      </c>
    </row>
    <row r="612" spans="1:12" ht="37.5" x14ac:dyDescent="0.25">
      <c r="A612" s="5"/>
      <c r="B612" s="5"/>
      <c r="C612" s="5"/>
      <c r="D612" s="5"/>
      <c r="E612" s="5"/>
      <c r="F612" s="2"/>
      <c r="G612" s="3" t="s">
        <v>920</v>
      </c>
      <c r="H612" s="3" t="s">
        <v>180</v>
      </c>
      <c r="I612" s="2"/>
      <c r="J612" s="3" t="s">
        <v>183</v>
      </c>
      <c r="K612" s="3"/>
      <c r="L612" s="7"/>
    </row>
    <row r="613" spans="1:12" ht="37.5" x14ac:dyDescent="0.25">
      <c r="A613" s="5"/>
      <c r="B613" s="5"/>
      <c r="C613" s="5"/>
      <c r="D613" s="5"/>
      <c r="E613" s="5"/>
      <c r="F613" s="2"/>
      <c r="G613" s="3" t="s">
        <v>920</v>
      </c>
      <c r="H613" s="3" t="s">
        <v>180</v>
      </c>
      <c r="I613" s="2"/>
      <c r="J613" s="3" t="s">
        <v>185</v>
      </c>
      <c r="K613" s="3"/>
      <c r="L613" s="7"/>
    </row>
    <row r="614" spans="1:12" ht="37.5" x14ac:dyDescent="0.25">
      <c r="A614" s="5"/>
      <c r="B614" s="5"/>
      <c r="C614" s="5"/>
      <c r="D614" s="5"/>
      <c r="E614" s="5"/>
      <c r="F614" s="2"/>
      <c r="G614" s="3" t="s">
        <v>920</v>
      </c>
      <c r="H614" s="3" t="s">
        <v>180</v>
      </c>
      <c r="I614" s="2"/>
      <c r="J614" s="3" t="s">
        <v>187</v>
      </c>
      <c r="K614" s="3"/>
      <c r="L614" s="7"/>
    </row>
    <row r="615" spans="1:12" ht="37.5" x14ac:dyDescent="0.25">
      <c r="A615" s="5"/>
      <c r="B615" s="5"/>
      <c r="C615" s="5"/>
      <c r="D615" s="5"/>
      <c r="E615" s="5"/>
      <c r="F615" s="2"/>
      <c r="G615" s="3" t="s">
        <v>920</v>
      </c>
      <c r="H615" s="3" t="s">
        <v>180</v>
      </c>
      <c r="I615" s="2"/>
      <c r="J615" s="3" t="s">
        <v>189</v>
      </c>
      <c r="K615" s="3"/>
      <c r="L615" s="7"/>
    </row>
    <row r="616" spans="1:12" ht="37.5" x14ac:dyDescent="0.25">
      <c r="A616" s="5"/>
      <c r="B616" s="5"/>
      <c r="C616" s="5"/>
      <c r="D616" s="5"/>
      <c r="E616" s="5"/>
      <c r="F616" s="2"/>
      <c r="G616" s="3" t="s">
        <v>920</v>
      </c>
      <c r="H616" s="3" t="s">
        <v>180</v>
      </c>
      <c r="I616" s="2"/>
      <c r="J616" s="3" t="s">
        <v>41</v>
      </c>
      <c r="K616" s="3"/>
      <c r="L616" s="7"/>
    </row>
    <row r="617" spans="1:12" ht="37.5" x14ac:dyDescent="0.25">
      <c r="A617" s="5"/>
      <c r="B617" s="5"/>
      <c r="C617" s="5"/>
      <c r="D617" s="5"/>
      <c r="E617" s="5"/>
      <c r="F617" s="2"/>
      <c r="G617" s="3" t="s">
        <v>920</v>
      </c>
      <c r="H617" s="3" t="s">
        <v>248</v>
      </c>
      <c r="I617" s="2"/>
      <c r="J617" s="3"/>
      <c r="K617" s="3"/>
      <c r="L617" s="7"/>
    </row>
    <row r="618" spans="1:12" ht="25" x14ac:dyDescent="0.25">
      <c r="A618" s="5"/>
      <c r="B618" s="5"/>
      <c r="C618" s="5"/>
      <c r="D618" s="5"/>
      <c r="E618" s="5"/>
      <c r="F618" s="2"/>
      <c r="G618" s="3" t="s">
        <v>924</v>
      </c>
      <c r="H618" s="3" t="s">
        <v>180</v>
      </c>
      <c r="I618" s="2"/>
      <c r="J618" s="3" t="s">
        <v>181</v>
      </c>
      <c r="K618" s="3"/>
      <c r="L618" s="7"/>
    </row>
    <row r="619" spans="1:12" ht="25" x14ac:dyDescent="0.25">
      <c r="A619" s="5"/>
      <c r="B619" s="5"/>
      <c r="C619" s="5"/>
      <c r="D619" s="5"/>
      <c r="E619" s="5"/>
      <c r="F619" s="2"/>
      <c r="G619" s="3" t="s">
        <v>924</v>
      </c>
      <c r="H619" s="3" t="s">
        <v>180</v>
      </c>
      <c r="I619" s="2"/>
      <c r="J619" s="3" t="s">
        <v>183</v>
      </c>
      <c r="K619" s="3"/>
      <c r="L619" s="7"/>
    </row>
    <row r="620" spans="1:12" ht="25" x14ac:dyDescent="0.25">
      <c r="A620" s="5"/>
      <c r="B620" s="5"/>
      <c r="C620" s="5"/>
      <c r="D620" s="5"/>
      <c r="E620" s="5"/>
      <c r="F620" s="2"/>
      <c r="G620" s="3" t="s">
        <v>924</v>
      </c>
      <c r="H620" s="3" t="s">
        <v>180</v>
      </c>
      <c r="I620" s="2"/>
      <c r="J620" s="3" t="s">
        <v>185</v>
      </c>
      <c r="K620" s="3"/>
      <c r="L620" s="7"/>
    </row>
    <row r="621" spans="1:12" ht="25" x14ac:dyDescent="0.25">
      <c r="A621" s="5"/>
      <c r="B621" s="5"/>
      <c r="C621" s="5"/>
      <c r="D621" s="5"/>
      <c r="E621" s="5"/>
      <c r="F621" s="2"/>
      <c r="G621" s="3" t="s">
        <v>924</v>
      </c>
      <c r="H621" s="3" t="s">
        <v>180</v>
      </c>
      <c r="I621" s="2"/>
      <c r="J621" s="3" t="s">
        <v>187</v>
      </c>
      <c r="K621" s="3"/>
      <c r="L621" s="7"/>
    </row>
    <row r="622" spans="1:12" ht="25" x14ac:dyDescent="0.25">
      <c r="A622" s="5"/>
      <c r="B622" s="5"/>
      <c r="C622" s="5"/>
      <c r="D622" s="5"/>
      <c r="E622" s="5"/>
      <c r="F622" s="2"/>
      <c r="G622" s="3" t="s">
        <v>924</v>
      </c>
      <c r="H622" s="3" t="s">
        <v>180</v>
      </c>
      <c r="I622" s="2"/>
      <c r="J622" s="3" t="s">
        <v>189</v>
      </c>
      <c r="K622" s="3"/>
      <c r="L622" s="7"/>
    </row>
    <row r="623" spans="1:12" ht="25" x14ac:dyDescent="0.25">
      <c r="A623" s="5"/>
      <c r="B623" s="5"/>
      <c r="C623" s="5"/>
      <c r="D623" s="5"/>
      <c r="E623" s="5"/>
      <c r="F623" s="2"/>
      <c r="G623" s="3" t="s">
        <v>924</v>
      </c>
      <c r="H623" s="3" t="s">
        <v>180</v>
      </c>
      <c r="I623" s="2"/>
      <c r="J623" s="3" t="s">
        <v>41</v>
      </c>
      <c r="K623" s="3"/>
      <c r="L623" s="7"/>
    </row>
    <row r="624" spans="1:12" ht="25" x14ac:dyDescent="0.25">
      <c r="A624" s="5"/>
      <c r="B624" s="5"/>
      <c r="C624" s="5"/>
      <c r="D624" s="5"/>
      <c r="E624" s="5"/>
      <c r="F624" s="2"/>
      <c r="G624" s="3" t="s">
        <v>924</v>
      </c>
      <c r="H624" s="3" t="s">
        <v>248</v>
      </c>
      <c r="I624" s="2"/>
      <c r="J624" s="3"/>
      <c r="K624" s="3"/>
      <c r="L624" s="7"/>
    </row>
    <row r="625" spans="1:12" ht="25" x14ac:dyDescent="0.25">
      <c r="A625" s="5"/>
      <c r="B625" s="5"/>
      <c r="C625" s="5"/>
      <c r="D625" s="5"/>
      <c r="E625" s="5"/>
      <c r="F625" s="2"/>
      <c r="G625" s="3" t="s">
        <v>925</v>
      </c>
      <c r="H625" s="3" t="s">
        <v>180</v>
      </c>
      <c r="I625" s="2"/>
      <c r="J625" s="3" t="s">
        <v>181</v>
      </c>
      <c r="K625" s="3"/>
      <c r="L625" s="7"/>
    </row>
    <row r="626" spans="1:12" ht="25" x14ac:dyDescent="0.25">
      <c r="A626" s="5"/>
      <c r="B626" s="5"/>
      <c r="C626" s="5"/>
      <c r="D626" s="5"/>
      <c r="E626" s="5"/>
      <c r="F626" s="2"/>
      <c r="G626" s="3" t="s">
        <v>925</v>
      </c>
      <c r="H626" s="3" t="s">
        <v>180</v>
      </c>
      <c r="I626" s="2"/>
      <c r="J626" s="3" t="s">
        <v>183</v>
      </c>
      <c r="K626" s="3"/>
      <c r="L626" s="7"/>
    </row>
    <row r="627" spans="1:12" ht="25" x14ac:dyDescent="0.25">
      <c r="A627" s="5"/>
      <c r="B627" s="5"/>
      <c r="C627" s="5"/>
      <c r="D627" s="5"/>
      <c r="E627" s="5"/>
      <c r="F627" s="2"/>
      <c r="G627" s="3" t="s">
        <v>925</v>
      </c>
      <c r="H627" s="3" t="s">
        <v>180</v>
      </c>
      <c r="I627" s="2"/>
      <c r="J627" s="3" t="s">
        <v>185</v>
      </c>
      <c r="K627" s="3"/>
      <c r="L627" s="7"/>
    </row>
    <row r="628" spans="1:12" ht="25" x14ac:dyDescent="0.25">
      <c r="A628" s="5"/>
      <c r="B628" s="5"/>
      <c r="C628" s="5"/>
      <c r="D628" s="5"/>
      <c r="E628" s="5"/>
      <c r="F628" s="2"/>
      <c r="G628" s="3" t="s">
        <v>925</v>
      </c>
      <c r="H628" s="3" t="s">
        <v>180</v>
      </c>
      <c r="I628" s="2"/>
      <c r="J628" s="3" t="s">
        <v>187</v>
      </c>
      <c r="K628" s="3"/>
      <c r="L628" s="7"/>
    </row>
    <row r="629" spans="1:12" ht="25" x14ac:dyDescent="0.25">
      <c r="A629" s="5"/>
      <c r="B629" s="5"/>
      <c r="C629" s="5"/>
      <c r="D629" s="5"/>
      <c r="E629" s="5"/>
      <c r="F629" s="2"/>
      <c r="G629" s="3" t="s">
        <v>925</v>
      </c>
      <c r="H629" s="3" t="s">
        <v>180</v>
      </c>
      <c r="I629" s="2"/>
      <c r="J629" s="3" t="s">
        <v>189</v>
      </c>
      <c r="K629" s="3"/>
      <c r="L629" s="7"/>
    </row>
    <row r="630" spans="1:12" ht="25" x14ac:dyDescent="0.25">
      <c r="A630" s="5"/>
      <c r="B630" s="5"/>
      <c r="C630" s="5"/>
      <c r="D630" s="5"/>
      <c r="E630" s="5"/>
      <c r="F630" s="2"/>
      <c r="G630" s="3" t="s">
        <v>925</v>
      </c>
      <c r="H630" s="3" t="s">
        <v>180</v>
      </c>
      <c r="I630" s="2"/>
      <c r="J630" s="3" t="s">
        <v>41</v>
      </c>
      <c r="K630" s="3"/>
      <c r="L630" s="7"/>
    </row>
    <row r="631" spans="1:12" ht="25" x14ac:dyDescent="0.25">
      <c r="A631" s="5"/>
      <c r="B631" s="5"/>
      <c r="C631" s="5"/>
      <c r="D631" s="5"/>
      <c r="E631" s="5"/>
      <c r="F631" s="2"/>
      <c r="G631" s="3" t="s">
        <v>925</v>
      </c>
      <c r="H631" s="3" t="s">
        <v>248</v>
      </c>
      <c r="I631" s="2"/>
      <c r="J631" s="3"/>
      <c r="K631" s="3"/>
      <c r="L631" s="7"/>
    </row>
    <row r="632" spans="1:12" ht="25" x14ac:dyDescent="0.25">
      <c r="A632" s="5"/>
      <c r="B632" s="5"/>
      <c r="C632" s="5"/>
      <c r="D632" s="5"/>
      <c r="E632" s="5"/>
      <c r="F632" s="2"/>
      <c r="G632" s="3" t="s">
        <v>925</v>
      </c>
      <c r="H632" s="3" t="s">
        <v>929</v>
      </c>
      <c r="I632" s="2"/>
      <c r="J632" s="3" t="s">
        <v>930</v>
      </c>
      <c r="K632" s="3"/>
      <c r="L632" s="7"/>
    </row>
    <row r="633" spans="1:12" ht="25" x14ac:dyDescent="0.25">
      <c r="A633" s="5"/>
      <c r="B633" s="5"/>
      <c r="C633" s="5"/>
      <c r="D633" s="5"/>
      <c r="E633" s="5"/>
      <c r="F633" s="2"/>
      <c r="G633" s="3" t="s">
        <v>925</v>
      </c>
      <c r="H633" s="3" t="s">
        <v>929</v>
      </c>
      <c r="I633" s="2"/>
      <c r="J633" s="3" t="s">
        <v>931</v>
      </c>
      <c r="K633" s="3"/>
      <c r="L633" s="7"/>
    </row>
    <row r="634" spans="1:12" ht="25" x14ac:dyDescent="0.25">
      <c r="A634" s="5"/>
      <c r="B634" s="5"/>
      <c r="C634" s="5"/>
      <c r="D634" s="5"/>
      <c r="E634" s="5"/>
      <c r="F634" s="2"/>
      <c r="G634" s="3" t="s">
        <v>932</v>
      </c>
      <c r="H634" s="3" t="s">
        <v>180</v>
      </c>
      <c r="I634" s="2"/>
      <c r="J634" s="3" t="s">
        <v>181</v>
      </c>
      <c r="K634" s="3"/>
      <c r="L634" s="7"/>
    </row>
    <row r="635" spans="1:12" ht="25" x14ac:dyDescent="0.25">
      <c r="A635" s="5"/>
      <c r="B635" s="5"/>
      <c r="C635" s="5"/>
      <c r="D635" s="5"/>
      <c r="E635" s="5"/>
      <c r="F635" s="2"/>
      <c r="G635" s="3" t="s">
        <v>932</v>
      </c>
      <c r="H635" s="3" t="s">
        <v>180</v>
      </c>
      <c r="I635" s="2"/>
      <c r="J635" s="3" t="s">
        <v>183</v>
      </c>
      <c r="K635" s="3"/>
      <c r="L635" s="7"/>
    </row>
    <row r="636" spans="1:12" ht="25" x14ac:dyDescent="0.25">
      <c r="A636" s="5"/>
      <c r="B636" s="5"/>
      <c r="C636" s="5"/>
      <c r="D636" s="5"/>
      <c r="E636" s="5"/>
      <c r="F636" s="2"/>
      <c r="G636" s="3" t="s">
        <v>932</v>
      </c>
      <c r="H636" s="3" t="s">
        <v>180</v>
      </c>
      <c r="I636" s="2"/>
      <c r="J636" s="3" t="s">
        <v>185</v>
      </c>
      <c r="K636" s="3"/>
      <c r="L636" s="7"/>
    </row>
    <row r="637" spans="1:12" ht="25" x14ac:dyDescent="0.25">
      <c r="A637" s="5"/>
      <c r="B637" s="5"/>
      <c r="C637" s="5"/>
      <c r="D637" s="5"/>
      <c r="E637" s="5"/>
      <c r="F637" s="2"/>
      <c r="G637" s="3" t="s">
        <v>932</v>
      </c>
      <c r="H637" s="3" t="s">
        <v>180</v>
      </c>
      <c r="I637" s="2"/>
      <c r="J637" s="3" t="s">
        <v>187</v>
      </c>
      <c r="K637" s="3"/>
      <c r="L637" s="7"/>
    </row>
    <row r="638" spans="1:12" ht="25" x14ac:dyDescent="0.25">
      <c r="A638" s="5"/>
      <c r="B638" s="5"/>
      <c r="C638" s="5"/>
      <c r="D638" s="5"/>
      <c r="E638" s="5"/>
      <c r="F638" s="2"/>
      <c r="G638" s="3" t="s">
        <v>932</v>
      </c>
      <c r="H638" s="3" t="s">
        <v>180</v>
      </c>
      <c r="I638" s="2"/>
      <c r="J638" s="3" t="s">
        <v>189</v>
      </c>
      <c r="K638" s="3"/>
      <c r="L638" s="7"/>
    </row>
    <row r="639" spans="1:12" ht="25" x14ac:dyDescent="0.25">
      <c r="A639" s="5"/>
      <c r="B639" s="5"/>
      <c r="C639" s="5"/>
      <c r="D639" s="5"/>
      <c r="E639" s="5"/>
      <c r="F639" s="2"/>
      <c r="G639" s="3" t="s">
        <v>932</v>
      </c>
      <c r="H639" s="3" t="s">
        <v>180</v>
      </c>
      <c r="I639" s="2"/>
      <c r="J639" s="3" t="s">
        <v>41</v>
      </c>
      <c r="K639" s="3"/>
      <c r="L639" s="7"/>
    </row>
    <row r="640" spans="1:12" ht="25" x14ac:dyDescent="0.25">
      <c r="A640" s="5"/>
      <c r="B640" s="5"/>
      <c r="C640" s="5"/>
      <c r="D640" s="5"/>
      <c r="E640" s="5"/>
      <c r="F640" s="2"/>
      <c r="G640" s="3" t="s">
        <v>932</v>
      </c>
      <c r="H640" s="3" t="s">
        <v>248</v>
      </c>
      <c r="I640" s="2"/>
      <c r="J640" s="3"/>
      <c r="K640" s="3"/>
      <c r="L640" s="7"/>
    </row>
    <row r="641" spans="1:12" ht="12.5" x14ac:dyDescent="0.25">
      <c r="A641" s="5"/>
      <c r="B641" s="5"/>
      <c r="C641" s="5"/>
      <c r="D641" s="5"/>
      <c r="E641" s="5"/>
      <c r="F641" s="2"/>
      <c r="G641" s="3" t="s">
        <v>147</v>
      </c>
      <c r="H641" s="3"/>
      <c r="I641" s="2"/>
      <c r="J641" s="3"/>
      <c r="K641" s="3"/>
      <c r="L641" s="7"/>
    </row>
    <row r="642" spans="1:12" ht="12.5" x14ac:dyDescent="0.25">
      <c r="A642" s="5"/>
      <c r="B642" s="5"/>
      <c r="C642" s="5"/>
      <c r="D642" s="5"/>
      <c r="E642" s="5"/>
      <c r="F642" s="2"/>
      <c r="G642" s="3" t="s">
        <v>194</v>
      </c>
      <c r="H642" s="3"/>
      <c r="I642" s="2"/>
      <c r="J642" s="3"/>
      <c r="K642" s="3"/>
      <c r="L642" s="7"/>
    </row>
    <row r="643" spans="1:12" ht="12.5" x14ac:dyDescent="0.25">
      <c r="A643" s="5"/>
      <c r="B643" s="5"/>
      <c r="C643" s="5"/>
      <c r="D643" s="5"/>
      <c r="E643" s="5"/>
      <c r="F643" s="2"/>
      <c r="G643" s="3" t="s">
        <v>41</v>
      </c>
      <c r="H643" s="3"/>
      <c r="I643" s="2"/>
      <c r="J643" s="3"/>
      <c r="K643" s="3"/>
      <c r="L643" s="7"/>
    </row>
    <row r="644" spans="1:12" ht="25" x14ac:dyDescent="0.25">
      <c r="A644" s="5"/>
      <c r="B644" s="5"/>
      <c r="C644" s="5"/>
      <c r="D644" s="4" t="s">
        <v>937</v>
      </c>
      <c r="E644" s="6" t="s">
        <v>938</v>
      </c>
      <c r="F644" s="2"/>
      <c r="G644" s="3" t="s">
        <v>939</v>
      </c>
      <c r="H644" s="3"/>
      <c r="I644" s="2"/>
      <c r="J644" s="3"/>
      <c r="K644" s="3"/>
      <c r="L644" s="4" t="str">
        <f>IF(OR(AND(ISBLANK($F$35),ISBLANK($F$36))),"",IF(COUNTIF($F$644:$F$656,"&lt;&gt;")=0,"当てはまるすべての選択肢に回答してください",IF(AND(COUNTIF($F$644:$F$654,"&lt;&gt;")&gt;0,COUNTIF($F$655:$F$656,"&lt;&gt;")&gt;0),"回答選択肢と「未実施」「非公開」は同時に選択できません。いずれかの回答を削除してください。",IF(COUNTIF($F$655:$F$656,"&lt;&gt;")&gt;1,"650~656行目は1つだけ選択してください",""))))</f>
        <v/>
      </c>
    </row>
    <row r="645" spans="1:12" ht="25" x14ac:dyDescent="0.25">
      <c r="A645" s="5"/>
      <c r="B645" s="5"/>
      <c r="C645" s="5"/>
      <c r="D645" s="5"/>
      <c r="E645" s="5"/>
      <c r="F645" s="2"/>
      <c r="G645" s="3" t="s">
        <v>943</v>
      </c>
      <c r="H645" s="3"/>
      <c r="I645" s="2"/>
      <c r="J645" s="3"/>
      <c r="K645" s="3"/>
      <c r="L645" s="7"/>
    </row>
    <row r="646" spans="1:12" ht="37.5" x14ac:dyDescent="0.25">
      <c r="A646" s="5"/>
      <c r="B646" s="5"/>
      <c r="C646" s="5"/>
      <c r="D646" s="5"/>
      <c r="E646" s="5"/>
      <c r="F646" s="2"/>
      <c r="G646" s="3" t="s">
        <v>944</v>
      </c>
      <c r="H646" s="3"/>
      <c r="I646" s="2"/>
      <c r="J646" s="3"/>
      <c r="K646" s="3"/>
      <c r="L646" s="7"/>
    </row>
    <row r="647" spans="1:12" ht="12.5" x14ac:dyDescent="0.25">
      <c r="A647" s="5"/>
      <c r="B647" s="5"/>
      <c r="C647" s="5"/>
      <c r="D647" s="5"/>
      <c r="E647" s="5"/>
      <c r="F647" s="2"/>
      <c r="G647" s="3" t="s">
        <v>945</v>
      </c>
      <c r="H647" s="3" t="s">
        <v>180</v>
      </c>
      <c r="I647" s="2"/>
      <c r="J647" s="3" t="s">
        <v>181</v>
      </c>
      <c r="K647" s="3"/>
      <c r="L647" s="7"/>
    </row>
    <row r="648" spans="1:12" ht="12.5" x14ac:dyDescent="0.25">
      <c r="A648" s="5"/>
      <c r="B648" s="5"/>
      <c r="C648" s="5"/>
      <c r="D648" s="5"/>
      <c r="E648" s="5"/>
      <c r="F648" s="2"/>
      <c r="G648" s="3" t="s">
        <v>945</v>
      </c>
      <c r="H648" s="3" t="s">
        <v>180</v>
      </c>
      <c r="I648" s="2"/>
      <c r="J648" s="3" t="s">
        <v>183</v>
      </c>
      <c r="K648" s="3"/>
      <c r="L648" s="7"/>
    </row>
    <row r="649" spans="1:12" ht="12.5" x14ac:dyDescent="0.25">
      <c r="A649" s="5"/>
      <c r="B649" s="5"/>
      <c r="C649" s="5"/>
      <c r="D649" s="5"/>
      <c r="E649" s="5"/>
      <c r="F649" s="2"/>
      <c r="G649" s="3" t="s">
        <v>945</v>
      </c>
      <c r="H649" s="3" t="s">
        <v>180</v>
      </c>
      <c r="I649" s="2"/>
      <c r="J649" s="3" t="s">
        <v>185</v>
      </c>
      <c r="K649" s="3"/>
      <c r="L649" s="7"/>
    </row>
    <row r="650" spans="1:12" ht="12.5" x14ac:dyDescent="0.25">
      <c r="A650" s="5"/>
      <c r="B650" s="5"/>
      <c r="C650" s="5"/>
      <c r="D650" s="5"/>
      <c r="E650" s="5"/>
      <c r="F650" s="2"/>
      <c r="G650" s="3" t="s">
        <v>945</v>
      </c>
      <c r="H650" s="3" t="s">
        <v>180</v>
      </c>
      <c r="I650" s="2"/>
      <c r="J650" s="3" t="s">
        <v>187</v>
      </c>
      <c r="K650" s="3"/>
      <c r="L650" s="7"/>
    </row>
    <row r="651" spans="1:12" ht="12.5" x14ac:dyDescent="0.25">
      <c r="A651" s="5"/>
      <c r="B651" s="5"/>
      <c r="C651" s="5"/>
      <c r="D651" s="5"/>
      <c r="E651" s="5"/>
      <c r="F651" s="2"/>
      <c r="G651" s="3" t="s">
        <v>945</v>
      </c>
      <c r="H651" s="3" t="s">
        <v>180</v>
      </c>
      <c r="I651" s="2"/>
      <c r="J651" s="3" t="s">
        <v>189</v>
      </c>
      <c r="K651" s="3"/>
      <c r="L651" s="7"/>
    </row>
    <row r="652" spans="1:12" ht="12.5" x14ac:dyDescent="0.25">
      <c r="A652" s="5"/>
      <c r="B652" s="5"/>
      <c r="C652" s="5"/>
      <c r="D652" s="5"/>
      <c r="E652" s="5"/>
      <c r="F652" s="2"/>
      <c r="G652" s="3" t="s">
        <v>945</v>
      </c>
      <c r="H652" s="3" t="s">
        <v>180</v>
      </c>
      <c r="I652" s="2"/>
      <c r="J652" s="3" t="s">
        <v>41</v>
      </c>
      <c r="K652" s="3"/>
      <c r="L652" s="7"/>
    </row>
    <row r="653" spans="1:12" ht="50" x14ac:dyDescent="0.25">
      <c r="A653" s="5"/>
      <c r="B653" s="5"/>
      <c r="C653" s="5"/>
      <c r="D653" s="5"/>
      <c r="E653" s="5"/>
      <c r="F653" s="2"/>
      <c r="G653" s="3" t="s">
        <v>946</v>
      </c>
      <c r="H653" s="3"/>
      <c r="I653" s="2"/>
      <c r="J653" s="3"/>
      <c r="K653" s="3"/>
      <c r="L653" s="7"/>
    </row>
    <row r="654" spans="1:12" ht="12.5" x14ac:dyDescent="0.25">
      <c r="A654" s="5"/>
      <c r="B654" s="5"/>
      <c r="C654" s="5"/>
      <c r="D654" s="5"/>
      <c r="E654" s="5"/>
      <c r="F654" s="2"/>
      <c r="G654" s="3" t="s">
        <v>147</v>
      </c>
      <c r="H654" s="3"/>
      <c r="I654" s="2"/>
      <c r="J654" s="3"/>
      <c r="K654" s="3"/>
      <c r="L654" s="7"/>
    </row>
    <row r="655" spans="1:12" ht="12.5" x14ac:dyDescent="0.25">
      <c r="A655" s="5"/>
      <c r="B655" s="5"/>
      <c r="C655" s="5"/>
      <c r="D655" s="5"/>
      <c r="E655" s="5"/>
      <c r="F655" s="2"/>
      <c r="G655" s="3" t="s">
        <v>194</v>
      </c>
      <c r="H655" s="3"/>
      <c r="I655" s="2"/>
      <c r="J655" s="3"/>
      <c r="K655" s="3"/>
      <c r="L655" s="7"/>
    </row>
    <row r="656" spans="1:12" ht="12.5" x14ac:dyDescent="0.25">
      <c r="A656" s="5"/>
      <c r="B656" s="5"/>
      <c r="C656" s="5"/>
      <c r="D656" s="5"/>
      <c r="E656" s="5"/>
      <c r="F656" s="2"/>
      <c r="G656" s="3" t="s">
        <v>41</v>
      </c>
      <c r="H656" s="3"/>
      <c r="I656" s="2"/>
      <c r="J656" s="3"/>
      <c r="K656" s="3"/>
      <c r="L656" s="7"/>
    </row>
    <row r="657" spans="1:12" ht="50" x14ac:dyDescent="0.25">
      <c r="A657" s="5"/>
      <c r="B657" s="5"/>
      <c r="C657" s="5"/>
      <c r="D657" s="4" t="s">
        <v>947</v>
      </c>
      <c r="E657" s="6" t="s">
        <v>948</v>
      </c>
      <c r="F657" s="2"/>
      <c r="G657" s="3" t="s">
        <v>950</v>
      </c>
      <c r="H657" s="3"/>
      <c r="I657" s="2"/>
      <c r="J657" s="3"/>
      <c r="K657" s="3"/>
      <c r="L657" s="4" t="str">
        <f>IF(OR(AND(ISBLANK($F$35),ISBLANK($F$36))),"",IF(COUNTIF($F$657:$F$668,"&lt;&gt;")=0,"当てはまるすべての選択肢に回答してください",IF(AND(COUNTIF($F$657:$F$666,"&lt;&gt;")&gt;0,COUNTIF($F$667:$F$668,"&lt;&gt;")&gt;0),"回答選択肢と「未実施」「非公開」は同時に選択できません。いずれかの回答を削除してください。",IF(COUNTIF($F$667:$F$668,"&lt;&gt;")&gt;1,"662~668行目は1つだけ選択してください",""))))</f>
        <v/>
      </c>
    </row>
    <row r="658" spans="1:12" ht="50" x14ac:dyDescent="0.25">
      <c r="A658" s="5"/>
      <c r="B658" s="5"/>
      <c r="C658" s="5"/>
      <c r="D658" s="5"/>
      <c r="E658" s="5"/>
      <c r="F658" s="2"/>
      <c r="G658" s="3" t="s">
        <v>955</v>
      </c>
      <c r="H658" s="3"/>
      <c r="I658" s="2"/>
      <c r="J658" s="3"/>
      <c r="K658" s="3"/>
      <c r="L658" s="7"/>
    </row>
    <row r="659" spans="1:12" ht="50" x14ac:dyDescent="0.25">
      <c r="A659" s="5"/>
      <c r="B659" s="5"/>
      <c r="C659" s="5"/>
      <c r="D659" s="5"/>
      <c r="E659" s="5"/>
      <c r="F659" s="2"/>
      <c r="G659" s="3" t="s">
        <v>956</v>
      </c>
      <c r="H659" s="3" t="s">
        <v>180</v>
      </c>
      <c r="I659" s="2"/>
      <c r="J659" s="3" t="s">
        <v>181</v>
      </c>
      <c r="K659" s="3"/>
      <c r="L659" s="7"/>
    </row>
    <row r="660" spans="1:12" ht="50" x14ac:dyDescent="0.25">
      <c r="A660" s="5"/>
      <c r="B660" s="5"/>
      <c r="C660" s="5"/>
      <c r="D660" s="5"/>
      <c r="E660" s="5"/>
      <c r="F660" s="2"/>
      <c r="G660" s="3" t="s">
        <v>956</v>
      </c>
      <c r="H660" s="3" t="s">
        <v>180</v>
      </c>
      <c r="I660" s="2"/>
      <c r="J660" s="3" t="s">
        <v>183</v>
      </c>
      <c r="K660" s="3"/>
      <c r="L660" s="7"/>
    </row>
    <row r="661" spans="1:12" ht="50" x14ac:dyDescent="0.25">
      <c r="A661" s="5"/>
      <c r="B661" s="5"/>
      <c r="C661" s="5"/>
      <c r="D661" s="5"/>
      <c r="E661" s="5"/>
      <c r="F661" s="2"/>
      <c r="G661" s="3" t="s">
        <v>956</v>
      </c>
      <c r="H661" s="3" t="s">
        <v>180</v>
      </c>
      <c r="I661" s="2"/>
      <c r="J661" s="3" t="s">
        <v>185</v>
      </c>
      <c r="K661" s="3"/>
      <c r="L661" s="7"/>
    </row>
    <row r="662" spans="1:12" ht="50" x14ac:dyDescent="0.25">
      <c r="A662" s="5"/>
      <c r="B662" s="5"/>
      <c r="C662" s="5"/>
      <c r="D662" s="5"/>
      <c r="E662" s="5"/>
      <c r="F662" s="2"/>
      <c r="G662" s="3" t="s">
        <v>956</v>
      </c>
      <c r="H662" s="3" t="s">
        <v>180</v>
      </c>
      <c r="I662" s="2"/>
      <c r="J662" s="3" t="s">
        <v>187</v>
      </c>
      <c r="K662" s="3"/>
      <c r="L662" s="7"/>
    </row>
    <row r="663" spans="1:12" ht="50" x14ac:dyDescent="0.25">
      <c r="A663" s="5"/>
      <c r="B663" s="5"/>
      <c r="C663" s="5"/>
      <c r="D663" s="5"/>
      <c r="E663" s="5"/>
      <c r="F663" s="2"/>
      <c r="G663" s="3" t="s">
        <v>956</v>
      </c>
      <c r="H663" s="3" t="s">
        <v>180</v>
      </c>
      <c r="I663" s="2"/>
      <c r="J663" s="3" t="s">
        <v>189</v>
      </c>
      <c r="K663" s="3"/>
      <c r="L663" s="7"/>
    </row>
    <row r="664" spans="1:12" ht="50" x14ac:dyDescent="0.25">
      <c r="A664" s="5"/>
      <c r="B664" s="5"/>
      <c r="C664" s="5"/>
      <c r="D664" s="5"/>
      <c r="E664" s="5"/>
      <c r="F664" s="2"/>
      <c r="G664" s="3" t="s">
        <v>956</v>
      </c>
      <c r="H664" s="3" t="s">
        <v>180</v>
      </c>
      <c r="I664" s="2"/>
      <c r="J664" s="3" t="s">
        <v>41</v>
      </c>
      <c r="K664" s="3"/>
      <c r="L664" s="7"/>
    </row>
    <row r="665" spans="1:12" ht="75" x14ac:dyDescent="0.25">
      <c r="A665" s="5"/>
      <c r="B665" s="5"/>
      <c r="C665" s="5"/>
      <c r="D665" s="5"/>
      <c r="E665" s="5"/>
      <c r="F665" s="2"/>
      <c r="G665" s="3" t="s">
        <v>961</v>
      </c>
      <c r="H665" s="3"/>
      <c r="I665" s="2"/>
      <c r="J665" s="3"/>
      <c r="K665" s="3"/>
      <c r="L665" s="7"/>
    </row>
    <row r="666" spans="1:12" ht="12.5" x14ac:dyDescent="0.25">
      <c r="A666" s="5"/>
      <c r="B666" s="5"/>
      <c r="C666" s="5"/>
      <c r="D666" s="5"/>
      <c r="E666" s="5"/>
      <c r="F666" s="2"/>
      <c r="G666" s="3" t="s">
        <v>147</v>
      </c>
      <c r="H666" s="3"/>
      <c r="I666" s="2"/>
      <c r="J666" s="3"/>
      <c r="K666" s="3"/>
      <c r="L666" s="7"/>
    </row>
    <row r="667" spans="1:12" ht="12.5" x14ac:dyDescent="0.25">
      <c r="A667" s="5"/>
      <c r="B667" s="5"/>
      <c r="C667" s="5"/>
      <c r="D667" s="5"/>
      <c r="E667" s="5"/>
      <c r="F667" s="2"/>
      <c r="G667" s="3" t="s">
        <v>194</v>
      </c>
      <c r="H667" s="3"/>
      <c r="I667" s="2"/>
      <c r="J667" s="3"/>
      <c r="K667" s="3"/>
      <c r="L667" s="7"/>
    </row>
    <row r="668" spans="1:12" ht="12.5" x14ac:dyDescent="0.25">
      <c r="A668" s="5"/>
      <c r="B668" s="5"/>
      <c r="C668" s="5"/>
      <c r="D668" s="5"/>
      <c r="E668" s="5"/>
      <c r="F668" s="2"/>
      <c r="G668" s="3" t="s">
        <v>41</v>
      </c>
      <c r="H668" s="3"/>
      <c r="I668" s="2"/>
      <c r="J668" s="3"/>
      <c r="K668" s="3"/>
      <c r="L668" s="7"/>
    </row>
    <row r="669" spans="1:12" ht="50" x14ac:dyDescent="0.25">
      <c r="A669" s="5"/>
      <c r="B669" s="5"/>
      <c r="C669" s="5"/>
      <c r="D669" s="4" t="s">
        <v>962</v>
      </c>
      <c r="E669" s="6" t="s">
        <v>963</v>
      </c>
      <c r="F669" s="2"/>
      <c r="G669" s="3" t="s">
        <v>453</v>
      </c>
      <c r="H669" s="3"/>
      <c r="I669" s="2"/>
      <c r="J669" s="3"/>
      <c r="K669" s="3"/>
      <c r="L669" s="4" t="str">
        <f>IF(OR(AND(ISBLANK($F$35),ISBLANK($F$36))),"",IF(COUNTIF($F$669:$F$673,"&lt;&gt;")=0,"当てはまるすべての選択肢に回答してください",IF(AND(COUNTIF($F$669:$F$671,"&lt;&gt;")&gt;0,COUNTIF($F$672:$F$673,"&lt;&gt;")&gt;0),"回答選択肢と「未実施」「非公開」は同時に選択できません。いずれかの回答を削除してください。",IF(COUNTIF($F$672:$F$673,"&lt;&gt;")&gt;1,"672~673行目は1つだけ選択してください",""))))</f>
        <v/>
      </c>
    </row>
    <row r="670" spans="1:12" ht="25" x14ac:dyDescent="0.25">
      <c r="A670" s="5"/>
      <c r="B670" s="5"/>
      <c r="C670" s="5"/>
      <c r="D670" s="5"/>
      <c r="E670" s="5"/>
      <c r="F670" s="2"/>
      <c r="G670" s="3" t="s">
        <v>461</v>
      </c>
      <c r="H670" s="3"/>
      <c r="I670" s="2"/>
      <c r="J670" s="3"/>
      <c r="K670" s="3"/>
      <c r="L670" s="7"/>
    </row>
    <row r="671" spans="1:12" ht="12.5" x14ac:dyDescent="0.25">
      <c r="A671" s="5"/>
      <c r="B671" s="5"/>
      <c r="C671" s="5"/>
      <c r="D671" s="5"/>
      <c r="E671" s="5"/>
      <c r="F671" s="2"/>
      <c r="G671" s="3" t="s">
        <v>147</v>
      </c>
      <c r="H671" s="3"/>
      <c r="I671" s="2"/>
      <c r="J671" s="3"/>
      <c r="K671" s="3"/>
      <c r="L671" s="7"/>
    </row>
    <row r="672" spans="1:12" ht="12.5" x14ac:dyDescent="0.25">
      <c r="A672" s="5"/>
      <c r="B672" s="5"/>
      <c r="C672" s="5"/>
      <c r="D672" s="5"/>
      <c r="E672" s="5"/>
      <c r="F672" s="2"/>
      <c r="G672" s="3" t="s">
        <v>194</v>
      </c>
      <c r="H672" s="3"/>
      <c r="I672" s="2"/>
      <c r="J672" s="3"/>
      <c r="K672" s="3"/>
      <c r="L672" s="7"/>
    </row>
    <row r="673" spans="1:12" ht="12.5" x14ac:dyDescent="0.25">
      <c r="A673" s="5"/>
      <c r="B673" s="5"/>
      <c r="C673" s="5"/>
      <c r="D673" s="5"/>
      <c r="E673" s="5"/>
      <c r="F673" s="2"/>
      <c r="G673" s="3" t="s">
        <v>41</v>
      </c>
      <c r="H673" s="3"/>
      <c r="I673" s="2"/>
      <c r="J673" s="3"/>
      <c r="K673" s="3"/>
      <c r="L673" s="7"/>
    </row>
    <row r="674" spans="1:12" ht="25" x14ac:dyDescent="0.25">
      <c r="A674" s="5"/>
      <c r="B674" s="4" t="s">
        <v>967</v>
      </c>
      <c r="C674" s="4" t="s">
        <v>968</v>
      </c>
      <c r="D674" s="4" t="s">
        <v>969</v>
      </c>
      <c r="E674" s="6" t="s">
        <v>970</v>
      </c>
      <c r="F674" s="2"/>
      <c r="G674" s="3" t="s">
        <v>972</v>
      </c>
      <c r="H674" s="3"/>
      <c r="I674" s="2"/>
      <c r="J674" s="3"/>
      <c r="K674" s="3"/>
      <c r="L674" s="4" t="str">
        <f>IF(OR(AND(ISBLANK($F$35),ISBLANK($F$36))),"",IF(COUNTIF($F$674:$F$682,"&lt;&gt;")=0,"当てはまるすべての選択肢に回答してください",IF(AND(COUNTIF($F$674:$F$680,"&lt;&gt;")&gt;0,COUNTIF($F$681:$F$682,"&lt;&gt;")&gt;0),"回答選択肢と「未実施」「非公開」は同時に選択できません。いずれかの回答を削除してください。",IF(COUNTIF($F$681:$F$682,"&lt;&gt;")&gt;1,"681~682行目は1つだけ選択してください",""))))</f>
        <v/>
      </c>
    </row>
    <row r="675" spans="1:12" ht="25" x14ac:dyDescent="0.25">
      <c r="A675" s="5"/>
      <c r="B675" s="5"/>
      <c r="C675" s="5"/>
      <c r="D675" s="5"/>
      <c r="E675" s="5"/>
      <c r="F675" s="2"/>
      <c r="G675" s="3" t="s">
        <v>975</v>
      </c>
      <c r="H675" s="3"/>
      <c r="I675" s="2"/>
      <c r="J675" s="3"/>
      <c r="K675" s="3"/>
      <c r="L675" s="7"/>
    </row>
    <row r="676" spans="1:12" ht="25" x14ac:dyDescent="0.25">
      <c r="A676" s="5"/>
      <c r="B676" s="5"/>
      <c r="C676" s="5"/>
      <c r="D676" s="5"/>
      <c r="E676" s="5"/>
      <c r="F676" s="2"/>
      <c r="G676" s="3" t="s">
        <v>976</v>
      </c>
      <c r="H676" s="3"/>
      <c r="I676" s="2"/>
      <c r="J676" s="3"/>
      <c r="K676" s="3"/>
      <c r="L676" s="7"/>
    </row>
    <row r="677" spans="1:12" ht="25" x14ac:dyDescent="0.25">
      <c r="A677" s="5"/>
      <c r="B677" s="5"/>
      <c r="C677" s="5"/>
      <c r="D677" s="5"/>
      <c r="E677" s="5"/>
      <c r="F677" s="2"/>
      <c r="G677" s="3" t="s">
        <v>977</v>
      </c>
      <c r="H677" s="3"/>
      <c r="I677" s="2"/>
      <c r="J677" s="3"/>
      <c r="K677" s="3"/>
      <c r="L677" s="7"/>
    </row>
    <row r="678" spans="1:12" ht="25" x14ac:dyDescent="0.25">
      <c r="A678" s="5"/>
      <c r="B678" s="5"/>
      <c r="C678" s="5"/>
      <c r="D678" s="5"/>
      <c r="E678" s="5"/>
      <c r="F678" s="2"/>
      <c r="G678" s="3" t="s">
        <v>978</v>
      </c>
      <c r="H678" s="3"/>
      <c r="I678" s="2"/>
      <c r="J678" s="3"/>
      <c r="K678" s="3"/>
      <c r="L678" s="7"/>
    </row>
    <row r="679" spans="1:12" ht="25" x14ac:dyDescent="0.25">
      <c r="A679" s="5"/>
      <c r="B679" s="5"/>
      <c r="C679" s="5"/>
      <c r="D679" s="5"/>
      <c r="E679" s="5"/>
      <c r="F679" s="2"/>
      <c r="G679" s="3" t="s">
        <v>979</v>
      </c>
      <c r="H679" s="3"/>
      <c r="I679" s="2"/>
      <c r="J679" s="3"/>
      <c r="K679" s="3"/>
      <c r="L679" s="7"/>
    </row>
    <row r="680" spans="1:12" ht="25" x14ac:dyDescent="0.25">
      <c r="A680" s="5"/>
      <c r="B680" s="5"/>
      <c r="C680" s="5"/>
      <c r="D680" s="5"/>
      <c r="E680" s="5"/>
      <c r="F680" s="2"/>
      <c r="G680" s="3" t="s">
        <v>980</v>
      </c>
      <c r="H680" s="3"/>
      <c r="I680" s="2"/>
      <c r="J680" s="3"/>
      <c r="K680" s="3"/>
      <c r="L680" s="7"/>
    </row>
    <row r="681" spans="1:12" ht="12.5" x14ac:dyDescent="0.25">
      <c r="A681" s="5"/>
      <c r="B681" s="5"/>
      <c r="C681" s="5"/>
      <c r="D681" s="5"/>
      <c r="E681" s="5"/>
      <c r="F681" s="2"/>
      <c r="G681" s="3" t="s">
        <v>194</v>
      </c>
      <c r="H681" s="3"/>
      <c r="I681" s="2"/>
      <c r="J681" s="3"/>
      <c r="K681" s="3"/>
      <c r="L681" s="7"/>
    </row>
    <row r="682" spans="1:12" ht="12.5" x14ac:dyDescent="0.25">
      <c r="A682" s="5"/>
      <c r="B682" s="5"/>
      <c r="C682" s="5"/>
      <c r="D682" s="5"/>
      <c r="E682" s="5"/>
      <c r="F682" s="2"/>
      <c r="G682" s="3" t="s">
        <v>41</v>
      </c>
      <c r="H682" s="3"/>
      <c r="I682" s="2"/>
      <c r="J682" s="3"/>
      <c r="K682" s="3"/>
      <c r="L682" s="7"/>
    </row>
    <row r="683" spans="1:12" ht="37.5" x14ac:dyDescent="0.25">
      <c r="A683" s="5"/>
      <c r="B683" s="4" t="s">
        <v>981</v>
      </c>
      <c r="C683" s="4" t="s">
        <v>982</v>
      </c>
      <c r="D683" s="4" t="s">
        <v>983</v>
      </c>
      <c r="E683" s="6" t="s">
        <v>984</v>
      </c>
      <c r="F683" s="2"/>
      <c r="G683" s="3" t="s">
        <v>985</v>
      </c>
      <c r="H683" s="3"/>
      <c r="I683" s="2"/>
      <c r="J683" s="3"/>
      <c r="K683" s="3"/>
      <c r="L683" s="4" t="str">
        <f>IF(OR(AND(ISBLANK($F$35),ISBLANK($F$36))),"",IF(COUNTIF($F$683:$F$694,"&lt;&gt;")=0,"当てはまるすべての選択肢に回答してください",IF(AND(COUNTIF($F$683:$F$692,"&lt;&gt;")&gt;0,COUNTIF($F$693:$F$694,"&lt;&gt;")&gt;0),"回答選択肢と「未実施」「非公開」は同時に選択できません。いずれかの回答を削除してください。",IF(COUNTIF($F$693:$F$694,"&lt;&gt;")&gt;1,"688~694行目は1つだけ選択してください",""))))</f>
        <v/>
      </c>
    </row>
    <row r="684" spans="1:12" ht="25" x14ac:dyDescent="0.25">
      <c r="A684" s="5"/>
      <c r="B684" s="5"/>
      <c r="C684" s="5"/>
      <c r="D684" s="5"/>
      <c r="E684" s="5"/>
      <c r="F684" s="2"/>
      <c r="G684" s="3" t="s">
        <v>987</v>
      </c>
      <c r="H684" s="3" t="s">
        <v>44</v>
      </c>
      <c r="I684" s="2"/>
      <c r="J684" s="3" t="s">
        <v>988</v>
      </c>
      <c r="K684" s="3"/>
      <c r="L684" s="7"/>
    </row>
    <row r="685" spans="1:12" ht="25" x14ac:dyDescent="0.25">
      <c r="A685" s="5"/>
      <c r="B685" s="5"/>
      <c r="C685" s="5"/>
      <c r="D685" s="5"/>
      <c r="E685" s="5"/>
      <c r="F685" s="2"/>
      <c r="G685" s="3" t="s">
        <v>987</v>
      </c>
      <c r="H685" s="3" t="s">
        <v>44</v>
      </c>
      <c r="I685" s="2"/>
      <c r="J685" s="3" t="s">
        <v>989</v>
      </c>
      <c r="K685" s="3"/>
      <c r="L685" s="7"/>
    </row>
    <row r="686" spans="1:12" ht="25" x14ac:dyDescent="0.25">
      <c r="A686" s="5"/>
      <c r="B686" s="5"/>
      <c r="C686" s="5"/>
      <c r="D686" s="5"/>
      <c r="E686" s="5"/>
      <c r="F686" s="2"/>
      <c r="G686" s="3" t="s">
        <v>987</v>
      </c>
      <c r="H686" s="3" t="s">
        <v>44</v>
      </c>
      <c r="I686" s="2"/>
      <c r="J686" s="3" t="s">
        <v>990</v>
      </c>
      <c r="K686" s="3"/>
      <c r="L686" s="7"/>
    </row>
    <row r="687" spans="1:12" ht="25" x14ac:dyDescent="0.25">
      <c r="A687" s="5"/>
      <c r="B687" s="5"/>
      <c r="C687" s="5"/>
      <c r="D687" s="5"/>
      <c r="E687" s="5"/>
      <c r="F687" s="2"/>
      <c r="G687" s="3" t="s">
        <v>987</v>
      </c>
      <c r="H687" s="3" t="s">
        <v>44</v>
      </c>
      <c r="I687" s="2"/>
      <c r="J687" s="3" t="s">
        <v>991</v>
      </c>
      <c r="K687" s="3"/>
      <c r="L687" s="7"/>
    </row>
    <row r="688" spans="1:12" ht="25" x14ac:dyDescent="0.25">
      <c r="A688" s="5"/>
      <c r="B688" s="5"/>
      <c r="C688" s="5"/>
      <c r="D688" s="5"/>
      <c r="E688" s="5"/>
      <c r="F688" s="2"/>
      <c r="G688" s="3" t="s">
        <v>987</v>
      </c>
      <c r="H688" s="3" t="s">
        <v>44</v>
      </c>
      <c r="I688" s="2"/>
      <c r="J688" s="3" t="s">
        <v>212</v>
      </c>
      <c r="K688" s="3"/>
      <c r="L688" s="7"/>
    </row>
    <row r="689" spans="1:12" ht="25" x14ac:dyDescent="0.25">
      <c r="A689" s="5"/>
      <c r="B689" s="5"/>
      <c r="C689" s="5"/>
      <c r="D689" s="5"/>
      <c r="E689" s="5"/>
      <c r="F689" s="2"/>
      <c r="G689" s="3" t="s">
        <v>993</v>
      </c>
      <c r="H689" s="3"/>
      <c r="I689" s="2"/>
      <c r="J689" s="3"/>
      <c r="K689" s="3"/>
      <c r="L689" s="7"/>
    </row>
    <row r="690" spans="1:12" ht="37.5" x14ac:dyDescent="0.25">
      <c r="A690" s="5"/>
      <c r="B690" s="5"/>
      <c r="C690" s="5"/>
      <c r="D690" s="5"/>
      <c r="E690" s="5"/>
      <c r="F690" s="2"/>
      <c r="G690" s="3" t="s">
        <v>994</v>
      </c>
      <c r="H690" s="3" t="s">
        <v>44</v>
      </c>
      <c r="I690" s="2"/>
      <c r="J690" s="3" t="s">
        <v>995</v>
      </c>
      <c r="K690" s="3"/>
      <c r="L690" s="7"/>
    </row>
    <row r="691" spans="1:12" ht="37.5" x14ac:dyDescent="0.25">
      <c r="A691" s="5"/>
      <c r="B691" s="5"/>
      <c r="C691" s="5"/>
      <c r="D691" s="5"/>
      <c r="E691" s="5"/>
      <c r="F691" s="2"/>
      <c r="G691" s="3" t="s">
        <v>994</v>
      </c>
      <c r="H691" s="3" t="s">
        <v>44</v>
      </c>
      <c r="I691" s="2"/>
      <c r="J691" s="3" t="s">
        <v>996</v>
      </c>
      <c r="K691" s="3"/>
      <c r="L691" s="7"/>
    </row>
    <row r="692" spans="1:12" ht="12.5" x14ac:dyDescent="0.25">
      <c r="A692" s="5"/>
      <c r="B692" s="5"/>
      <c r="C692" s="5"/>
      <c r="D692" s="5"/>
      <c r="E692" s="5"/>
      <c r="F692" s="2"/>
      <c r="G692" s="3" t="s">
        <v>147</v>
      </c>
      <c r="H692" s="3"/>
      <c r="I692" s="2"/>
      <c r="J692" s="3"/>
      <c r="K692" s="3"/>
      <c r="L692" s="7"/>
    </row>
    <row r="693" spans="1:12" ht="12.5" x14ac:dyDescent="0.25">
      <c r="A693" s="5"/>
      <c r="B693" s="5"/>
      <c r="C693" s="5"/>
      <c r="D693" s="5"/>
      <c r="E693" s="5"/>
      <c r="F693" s="2"/>
      <c r="G693" s="3" t="s">
        <v>194</v>
      </c>
      <c r="H693" s="3"/>
      <c r="I693" s="2"/>
      <c r="J693" s="3"/>
      <c r="K693" s="3"/>
      <c r="L693" s="7"/>
    </row>
    <row r="694" spans="1:12" ht="12.5" x14ac:dyDescent="0.25">
      <c r="A694" s="5"/>
      <c r="B694" s="5"/>
      <c r="C694" s="5"/>
      <c r="D694" s="5"/>
      <c r="E694" s="5"/>
      <c r="F694" s="2"/>
      <c r="G694" s="3" t="s">
        <v>41</v>
      </c>
      <c r="H694" s="3"/>
      <c r="I694" s="2"/>
      <c r="J694" s="3"/>
      <c r="K694" s="3"/>
      <c r="L694" s="7"/>
    </row>
    <row r="695" spans="1:12" ht="25" x14ac:dyDescent="0.25">
      <c r="A695" s="5"/>
      <c r="B695" s="5"/>
      <c r="C695" s="5"/>
      <c r="D695" s="4" t="s">
        <v>997</v>
      </c>
      <c r="E695" s="6" t="s">
        <v>998</v>
      </c>
      <c r="F695" s="2"/>
      <c r="G695" s="3" t="s">
        <v>999</v>
      </c>
      <c r="H695" s="3"/>
      <c r="I695" s="2"/>
      <c r="J695" s="3"/>
      <c r="K695" s="3"/>
      <c r="L695" s="4" t="str">
        <f>IF(OR(AND(ISBLANK($F$35),ISBLANK($F$36))),"",IF(COUNTIF($F$695:$F$704,"&lt;&gt;")=0,"当てはまるすべての選択肢に回答してください",IF(AND(COUNTIF($F$695:$F$702,"&lt;&gt;")&gt;0,COUNTIF($F$703:$F$704,"&lt;&gt;")&gt;0),"回答選択肢と「未実施」「非公開」は同時に選択できません。いずれかの回答を削除してください。",IF(COUNTIF($F$703:$F$704,"&lt;&gt;")&gt;1,"698~704行目は1つだけ選択してください",""))))</f>
        <v/>
      </c>
    </row>
    <row r="696" spans="1:12" ht="25" x14ac:dyDescent="0.25">
      <c r="A696" s="5"/>
      <c r="B696" s="5"/>
      <c r="C696" s="5"/>
      <c r="D696" s="5"/>
      <c r="E696" s="5"/>
      <c r="F696" s="2"/>
      <c r="G696" s="3" t="s">
        <v>1004</v>
      </c>
      <c r="H696" s="3" t="s">
        <v>180</v>
      </c>
      <c r="I696" s="2"/>
      <c r="J696" s="3" t="s">
        <v>181</v>
      </c>
      <c r="K696" s="3"/>
      <c r="L696" s="7"/>
    </row>
    <row r="697" spans="1:12" ht="25" x14ac:dyDescent="0.25">
      <c r="A697" s="5"/>
      <c r="B697" s="5"/>
      <c r="C697" s="5"/>
      <c r="D697" s="5"/>
      <c r="E697" s="5"/>
      <c r="F697" s="2"/>
      <c r="G697" s="3" t="s">
        <v>1004</v>
      </c>
      <c r="H697" s="3" t="s">
        <v>180</v>
      </c>
      <c r="I697" s="2"/>
      <c r="J697" s="3" t="s">
        <v>183</v>
      </c>
      <c r="K697" s="3"/>
      <c r="L697" s="7"/>
    </row>
    <row r="698" spans="1:12" ht="25" x14ac:dyDescent="0.25">
      <c r="A698" s="5"/>
      <c r="B698" s="5"/>
      <c r="C698" s="5"/>
      <c r="D698" s="5"/>
      <c r="E698" s="5"/>
      <c r="F698" s="2"/>
      <c r="G698" s="3" t="s">
        <v>1004</v>
      </c>
      <c r="H698" s="3" t="s">
        <v>180</v>
      </c>
      <c r="I698" s="2"/>
      <c r="J698" s="3" t="s">
        <v>185</v>
      </c>
      <c r="K698" s="3"/>
      <c r="L698" s="7"/>
    </row>
    <row r="699" spans="1:12" ht="25" x14ac:dyDescent="0.25">
      <c r="A699" s="5"/>
      <c r="B699" s="5"/>
      <c r="C699" s="5"/>
      <c r="D699" s="5"/>
      <c r="E699" s="5"/>
      <c r="F699" s="2"/>
      <c r="G699" s="3" t="s">
        <v>1004</v>
      </c>
      <c r="H699" s="3" t="s">
        <v>180</v>
      </c>
      <c r="I699" s="2"/>
      <c r="J699" s="3" t="s">
        <v>187</v>
      </c>
      <c r="K699" s="3"/>
      <c r="L699" s="7"/>
    </row>
    <row r="700" spans="1:12" ht="25" x14ac:dyDescent="0.25">
      <c r="A700" s="5"/>
      <c r="B700" s="5"/>
      <c r="C700" s="5"/>
      <c r="D700" s="5"/>
      <c r="E700" s="5"/>
      <c r="F700" s="2"/>
      <c r="G700" s="3" t="s">
        <v>1004</v>
      </c>
      <c r="H700" s="3" t="s">
        <v>180</v>
      </c>
      <c r="I700" s="2"/>
      <c r="J700" s="3" t="s">
        <v>189</v>
      </c>
      <c r="K700" s="3"/>
      <c r="L700" s="7"/>
    </row>
    <row r="701" spans="1:12" ht="25" x14ac:dyDescent="0.25">
      <c r="A701" s="5"/>
      <c r="B701" s="5"/>
      <c r="C701" s="5"/>
      <c r="D701" s="5"/>
      <c r="E701" s="5"/>
      <c r="F701" s="2"/>
      <c r="G701" s="3" t="s">
        <v>1004</v>
      </c>
      <c r="H701" s="3" t="s">
        <v>180</v>
      </c>
      <c r="I701" s="2"/>
      <c r="J701" s="3" t="s">
        <v>41</v>
      </c>
      <c r="K701" s="3"/>
      <c r="L701" s="7"/>
    </row>
    <row r="702" spans="1:12" ht="25" x14ac:dyDescent="0.25">
      <c r="A702" s="5"/>
      <c r="B702" s="5"/>
      <c r="C702" s="5"/>
      <c r="D702" s="5"/>
      <c r="E702" s="5"/>
      <c r="F702" s="2"/>
      <c r="G702" s="3" t="s">
        <v>1007</v>
      </c>
      <c r="H702" s="3"/>
      <c r="I702" s="2"/>
      <c r="J702" s="3"/>
      <c r="K702" s="3"/>
      <c r="L702" s="7"/>
    </row>
    <row r="703" spans="1:12" ht="12.5" x14ac:dyDescent="0.25">
      <c r="A703" s="5"/>
      <c r="B703" s="5"/>
      <c r="C703" s="5"/>
      <c r="D703" s="5"/>
      <c r="E703" s="5"/>
      <c r="F703" s="2"/>
      <c r="G703" s="3" t="s">
        <v>194</v>
      </c>
      <c r="H703" s="3"/>
      <c r="I703" s="2"/>
      <c r="J703" s="3"/>
      <c r="K703" s="3"/>
      <c r="L703" s="7"/>
    </row>
    <row r="704" spans="1:12" ht="12.5" x14ac:dyDescent="0.25">
      <c r="A704" s="5"/>
      <c r="B704" s="5"/>
      <c r="C704" s="5"/>
      <c r="D704" s="5"/>
      <c r="E704" s="5"/>
      <c r="F704" s="2"/>
      <c r="G704" s="3" t="s">
        <v>41</v>
      </c>
      <c r="H704" s="3"/>
      <c r="I704" s="2"/>
      <c r="J704" s="3"/>
      <c r="K704" s="3"/>
      <c r="L704" s="7"/>
    </row>
    <row r="705" spans="1:12" ht="12.5" x14ac:dyDescent="0.25">
      <c r="A705" s="5"/>
      <c r="B705" s="5"/>
      <c r="C705" s="5"/>
      <c r="D705" s="4" t="s">
        <v>1008</v>
      </c>
      <c r="E705" s="6" t="s">
        <v>1009</v>
      </c>
      <c r="F705" s="2"/>
      <c r="G705" s="3" t="s">
        <v>375</v>
      </c>
      <c r="H705" s="3"/>
      <c r="I705" s="2"/>
      <c r="J705" s="3"/>
      <c r="K705" s="3"/>
      <c r="L705" s="4" t="str">
        <f>IF(OR(AND(ISBLANK($F$35),ISBLANK($F$36))),"",IF(COUNTIF($F$705:$F$707,"&lt;&gt;")=0,"いずれかの選択肢に回答してください",IF(COUNTIF($F$705:$F$707,"&lt;&gt;")&gt;1,"705~707行目は1つだけ選択してください","")))</f>
        <v/>
      </c>
    </row>
    <row r="706" spans="1:12" ht="12.5" x14ac:dyDescent="0.25">
      <c r="A706" s="5"/>
      <c r="B706" s="5"/>
      <c r="C706" s="5"/>
      <c r="D706" s="5"/>
      <c r="E706" s="5"/>
      <c r="F706" s="2"/>
      <c r="G706" s="3" t="s">
        <v>156</v>
      </c>
      <c r="H706" s="3"/>
      <c r="I706" s="2"/>
      <c r="J706" s="3"/>
      <c r="K706" s="3"/>
      <c r="L706" s="7"/>
    </row>
    <row r="707" spans="1:12" ht="12.5" x14ac:dyDescent="0.25">
      <c r="A707" s="5"/>
      <c r="B707" s="5"/>
      <c r="C707" s="5"/>
      <c r="D707" s="5"/>
      <c r="E707" s="5"/>
      <c r="F707" s="2"/>
      <c r="G707" s="3" t="s">
        <v>41</v>
      </c>
      <c r="H707" s="3"/>
      <c r="I707" s="2"/>
      <c r="J707" s="3"/>
      <c r="K707" s="3"/>
      <c r="L707" s="7"/>
    </row>
    <row r="708" spans="1:12" ht="12.5" x14ac:dyDescent="0.25">
      <c r="A708" s="5"/>
      <c r="B708" s="5"/>
      <c r="C708" s="5"/>
      <c r="D708" s="4" t="s">
        <v>1013</v>
      </c>
      <c r="E708" s="6" t="s">
        <v>1014</v>
      </c>
      <c r="F708" s="2"/>
      <c r="G708" s="3" t="s">
        <v>1016</v>
      </c>
      <c r="H708" s="3"/>
      <c r="I708" s="2"/>
      <c r="J708" s="3"/>
      <c r="K708" s="3"/>
      <c r="L708" s="4" t="str">
        <f>IF(OR(AND(ISBLANK($F$35),ISBLANK($F$36)),ISBLANK($F$705)),"",IF(COUNTIF($F$708:$F$712,"&lt;&gt;")=0,"当てはまるすべての選択肢に回答してください",IF(AND(COUNTIF($F$708:$F$710,"&lt;&gt;")&gt;0,COUNTIF($F$711:$F$712,"&lt;&gt;")&gt;0),"回答選択肢と「未実施」「非公開」は同時に選択できません。いずれかの回答を削除してください。",IF(COUNTIF($F$711:$F$712,"&lt;&gt;")&gt;1,"711~712行目は1つだけ選択してください",""))))</f>
        <v/>
      </c>
    </row>
    <row r="709" spans="1:12" ht="12.5" x14ac:dyDescent="0.25">
      <c r="A709" s="5"/>
      <c r="B709" s="5"/>
      <c r="C709" s="5"/>
      <c r="D709" s="5"/>
      <c r="E709" s="5"/>
      <c r="F709" s="2"/>
      <c r="G709" s="3" t="s">
        <v>1019</v>
      </c>
      <c r="H709" s="3"/>
      <c r="I709" s="2"/>
      <c r="J709" s="3"/>
      <c r="K709" s="3"/>
      <c r="L709" s="7"/>
    </row>
    <row r="710" spans="1:12" ht="12.5" x14ac:dyDescent="0.25">
      <c r="A710" s="5"/>
      <c r="B710" s="5"/>
      <c r="C710" s="5"/>
      <c r="D710" s="5"/>
      <c r="E710" s="5"/>
      <c r="F710" s="2"/>
      <c r="G710" s="3" t="s">
        <v>1020</v>
      </c>
      <c r="H710" s="3"/>
      <c r="I710" s="2"/>
      <c r="J710" s="3"/>
      <c r="K710" s="3"/>
      <c r="L710" s="7"/>
    </row>
    <row r="711" spans="1:12" ht="12.5" x14ac:dyDescent="0.25">
      <c r="A711" s="5"/>
      <c r="B711" s="5"/>
      <c r="C711" s="5"/>
      <c r="D711" s="5"/>
      <c r="E711" s="5"/>
      <c r="F711" s="2"/>
      <c r="G711" s="3" t="s">
        <v>194</v>
      </c>
      <c r="H711" s="3"/>
      <c r="I711" s="2"/>
      <c r="J711" s="3"/>
      <c r="K711" s="3"/>
      <c r="L711" s="7"/>
    </row>
    <row r="712" spans="1:12" ht="12.5" x14ac:dyDescent="0.25">
      <c r="A712" s="5"/>
      <c r="B712" s="5"/>
      <c r="C712" s="5"/>
      <c r="D712" s="5"/>
      <c r="E712" s="5"/>
      <c r="F712" s="2"/>
      <c r="G712" s="3" t="s">
        <v>41</v>
      </c>
      <c r="H712" s="3"/>
      <c r="I712" s="2"/>
      <c r="J712" s="3"/>
      <c r="K712" s="3"/>
      <c r="L712" s="7"/>
    </row>
    <row r="713" spans="1:12" ht="25" x14ac:dyDescent="0.25">
      <c r="A713" s="5"/>
      <c r="B713" s="5"/>
      <c r="C713" s="5"/>
      <c r="D713" s="4" t="s">
        <v>1022</v>
      </c>
      <c r="E713" s="6" t="s">
        <v>1023</v>
      </c>
      <c r="F713" s="2"/>
      <c r="G713" s="3" t="s">
        <v>1025</v>
      </c>
      <c r="H713" s="3"/>
      <c r="I713" s="2"/>
      <c r="J713" s="3"/>
      <c r="K713" s="3"/>
      <c r="L713" s="4" t="str">
        <f>IF(OR(AND(ISBLANK($F$35),ISBLANK($F$36)),ISBLANK($F$705)),"",IF(COUNTIF($F$713:$F$718,"&lt;&gt;")=0,"当てはまるすべての選択肢に回答してください",IF(AND(COUNTIF($F$713:$F$716,"&lt;&gt;")&gt;0,COUNTIF($F$717:$F$718,"&lt;&gt;")&gt;0),"回答選択肢と「未実施」「非公開」は同時に選択できません。いずれかの回答を削除してください。",IF(COUNTIF($F$717:$F$718,"&lt;&gt;")&gt;1,"717~718行目は1つだけ選択してください",""))))</f>
        <v/>
      </c>
    </row>
    <row r="714" spans="1:12" ht="62.5" x14ac:dyDescent="0.25">
      <c r="A714" s="5"/>
      <c r="B714" s="5"/>
      <c r="C714" s="5"/>
      <c r="D714" s="5"/>
      <c r="E714" s="5"/>
      <c r="F714" s="2"/>
      <c r="G714" s="3" t="s">
        <v>1029</v>
      </c>
      <c r="H714" s="3"/>
      <c r="I714" s="2"/>
      <c r="J714" s="3"/>
      <c r="K714" s="3"/>
      <c r="L714" s="7"/>
    </row>
    <row r="715" spans="1:12" ht="62.5" x14ac:dyDescent="0.25">
      <c r="A715" s="5"/>
      <c r="B715" s="5"/>
      <c r="C715" s="5"/>
      <c r="D715" s="5"/>
      <c r="E715" s="5"/>
      <c r="F715" s="2"/>
      <c r="G715" s="3" t="s">
        <v>1030</v>
      </c>
      <c r="H715" s="3"/>
      <c r="I715" s="2"/>
      <c r="J715" s="3"/>
      <c r="K715" s="3"/>
      <c r="L715" s="7"/>
    </row>
    <row r="716" spans="1:12" ht="25" x14ac:dyDescent="0.25">
      <c r="A716" s="5"/>
      <c r="B716" s="5"/>
      <c r="C716" s="5"/>
      <c r="D716" s="5"/>
      <c r="E716" s="5"/>
      <c r="F716" s="2"/>
      <c r="G716" s="3" t="s">
        <v>1031</v>
      </c>
      <c r="H716" s="3"/>
      <c r="I716" s="2"/>
      <c r="J716" s="3"/>
      <c r="K716" s="3"/>
      <c r="L716" s="7"/>
    </row>
    <row r="717" spans="1:12" ht="12.5" x14ac:dyDescent="0.25">
      <c r="A717" s="5"/>
      <c r="B717" s="5"/>
      <c r="C717" s="5"/>
      <c r="D717" s="5"/>
      <c r="E717" s="5"/>
      <c r="F717" s="2"/>
      <c r="G717" s="3" t="s">
        <v>194</v>
      </c>
      <c r="H717" s="3"/>
      <c r="I717" s="2"/>
      <c r="J717" s="3"/>
      <c r="K717" s="3"/>
      <c r="L717" s="7"/>
    </row>
    <row r="718" spans="1:12" ht="12.5" x14ac:dyDescent="0.25">
      <c r="A718" s="5"/>
      <c r="B718" s="5"/>
      <c r="C718" s="5"/>
      <c r="D718" s="5"/>
      <c r="E718" s="5"/>
      <c r="F718" s="2"/>
      <c r="G718" s="3" t="s">
        <v>41</v>
      </c>
      <c r="H718" s="3"/>
      <c r="I718" s="2"/>
      <c r="J718" s="3"/>
      <c r="K718" s="3"/>
      <c r="L718" s="7"/>
    </row>
    <row r="719" spans="1:12" ht="12.5" x14ac:dyDescent="0.25">
      <c r="A719" s="5"/>
      <c r="B719" s="5"/>
      <c r="C719" s="5"/>
      <c r="D719" s="4" t="s">
        <v>1032</v>
      </c>
      <c r="E719" s="6" t="s">
        <v>1033</v>
      </c>
      <c r="F719" s="2"/>
      <c r="G719" s="3" t="s">
        <v>375</v>
      </c>
      <c r="H719" s="3"/>
      <c r="I719" s="2"/>
      <c r="J719" s="3"/>
      <c r="K719" s="3"/>
      <c r="L719" s="4" t="str">
        <f>IF(OR(AND(ISBLANK($F$35),ISBLANK($F$36))),"",IF(COUNTIF($F$719:$F$721,"&lt;&gt;")=0,"いずれかの選択肢に回答してください",IF(COUNTIF($F$719:$F$721,"&lt;&gt;")&gt;1,"719~721行目は1つだけ選択してください","")))</f>
        <v/>
      </c>
    </row>
    <row r="720" spans="1:12" ht="12.5" x14ac:dyDescent="0.25">
      <c r="A720" s="5"/>
      <c r="B720" s="5"/>
      <c r="C720" s="5"/>
      <c r="D720" s="5"/>
      <c r="E720" s="5"/>
      <c r="F720" s="2"/>
      <c r="G720" s="3" t="s">
        <v>156</v>
      </c>
      <c r="H720" s="3"/>
      <c r="I720" s="2"/>
      <c r="J720" s="3"/>
      <c r="K720" s="3"/>
      <c r="L720" s="7"/>
    </row>
    <row r="721" spans="1:12" ht="12.5" x14ac:dyDescent="0.25">
      <c r="A721" s="5"/>
      <c r="B721" s="5"/>
      <c r="C721" s="5"/>
      <c r="D721" s="5"/>
      <c r="E721" s="5"/>
      <c r="F721" s="2"/>
      <c r="G721" s="3" t="s">
        <v>41</v>
      </c>
      <c r="H721" s="3"/>
      <c r="I721" s="2"/>
      <c r="J721" s="3"/>
      <c r="K721" s="3"/>
      <c r="L721" s="7"/>
    </row>
    <row r="722" spans="1:12" ht="25" x14ac:dyDescent="0.25">
      <c r="A722" s="5"/>
      <c r="B722" s="5"/>
      <c r="C722" s="5"/>
      <c r="D722" s="4" t="s">
        <v>1036</v>
      </c>
      <c r="E722" s="6" t="s">
        <v>1037</v>
      </c>
      <c r="F722" s="2"/>
      <c r="G722" s="3" t="s">
        <v>1039</v>
      </c>
      <c r="H722" s="3"/>
      <c r="I722" s="2"/>
      <c r="J722" s="3"/>
      <c r="K722" s="3"/>
      <c r="L722" s="4" t="str">
        <f>IF(OR(AND(ISBLANK($F$35),ISBLANK($F$36)),ISBLANK($F$719)),"",IF(COUNTIF($F$722:$F$731,"&lt;&gt;")=0,"当てはまるすべての選択肢に回答してください",IF(AND(COUNTIF($F$722:$F$729,"&lt;&gt;")&gt;0,COUNTIF($F$730:$F$731,"&lt;&gt;")&gt;0),"回答選択肢と「未実施」「非公開」は同時に選択できません。いずれかの回答を削除してください。",IF(COUNTIF($F$730:$F$731,"&lt;&gt;")&gt;1,"730~731行目は1つだけ選択してください",""))))</f>
        <v/>
      </c>
    </row>
    <row r="723" spans="1:12" ht="25" x14ac:dyDescent="0.25">
      <c r="A723" s="5"/>
      <c r="B723" s="5"/>
      <c r="C723" s="5"/>
      <c r="D723" s="5"/>
      <c r="E723" s="5"/>
      <c r="F723" s="2"/>
      <c r="G723" s="3" t="s">
        <v>1041</v>
      </c>
      <c r="H723" s="3"/>
      <c r="I723" s="2"/>
      <c r="J723" s="3"/>
      <c r="K723" s="3"/>
      <c r="L723" s="7"/>
    </row>
    <row r="724" spans="1:12" ht="12.5" x14ac:dyDescent="0.25">
      <c r="A724" s="5"/>
      <c r="B724" s="5"/>
      <c r="C724" s="5"/>
      <c r="D724" s="5"/>
      <c r="E724" s="5"/>
      <c r="F724" s="2"/>
      <c r="G724" s="3" t="s">
        <v>676</v>
      </c>
      <c r="H724" s="3"/>
      <c r="I724" s="2"/>
      <c r="J724" s="3"/>
      <c r="K724" s="3"/>
      <c r="L724" s="7"/>
    </row>
    <row r="725" spans="1:12" ht="12.5" x14ac:dyDescent="0.25">
      <c r="A725" s="5"/>
      <c r="B725" s="5"/>
      <c r="C725" s="5"/>
      <c r="D725" s="5"/>
      <c r="E725" s="5"/>
      <c r="F725" s="2"/>
      <c r="G725" s="3" t="s">
        <v>1043</v>
      </c>
      <c r="H725" s="3"/>
      <c r="I725" s="2"/>
      <c r="J725" s="3"/>
      <c r="K725" s="3"/>
      <c r="L725" s="7"/>
    </row>
    <row r="726" spans="1:12" ht="25" x14ac:dyDescent="0.25">
      <c r="A726" s="5"/>
      <c r="B726" s="5"/>
      <c r="C726" s="5"/>
      <c r="D726" s="5"/>
      <c r="E726" s="5"/>
      <c r="F726" s="2"/>
      <c r="G726" s="3" t="s">
        <v>1045</v>
      </c>
      <c r="H726" s="3"/>
      <c r="I726" s="2"/>
      <c r="J726" s="3"/>
      <c r="K726" s="3"/>
      <c r="L726" s="7"/>
    </row>
    <row r="727" spans="1:12" ht="12.5" x14ac:dyDescent="0.25">
      <c r="A727" s="5"/>
      <c r="B727" s="5"/>
      <c r="C727" s="5"/>
      <c r="D727" s="5"/>
      <c r="E727" s="5"/>
      <c r="F727" s="2"/>
      <c r="G727" s="3" t="s">
        <v>1047</v>
      </c>
      <c r="H727" s="3"/>
      <c r="I727" s="2"/>
      <c r="J727" s="3"/>
      <c r="K727" s="3"/>
      <c r="L727" s="7"/>
    </row>
    <row r="728" spans="1:12" ht="12.5" x14ac:dyDescent="0.25">
      <c r="A728" s="5"/>
      <c r="B728" s="5"/>
      <c r="C728" s="5"/>
      <c r="D728" s="5"/>
      <c r="E728" s="5"/>
      <c r="F728" s="2"/>
      <c r="G728" s="3" t="s">
        <v>1049</v>
      </c>
      <c r="H728" s="3"/>
      <c r="I728" s="2"/>
      <c r="J728" s="3"/>
      <c r="K728" s="3"/>
      <c r="L728" s="7"/>
    </row>
    <row r="729" spans="1:12" ht="12.5" x14ac:dyDescent="0.25">
      <c r="A729" s="5"/>
      <c r="B729" s="5"/>
      <c r="C729" s="5"/>
      <c r="D729" s="5"/>
      <c r="E729" s="5"/>
      <c r="F729" s="2"/>
      <c r="G729" s="3" t="s">
        <v>147</v>
      </c>
      <c r="H729" s="3"/>
      <c r="I729" s="2"/>
      <c r="J729" s="3"/>
      <c r="K729" s="3"/>
      <c r="L729" s="7"/>
    </row>
    <row r="730" spans="1:12" ht="12.5" x14ac:dyDescent="0.25">
      <c r="A730" s="5"/>
      <c r="B730" s="5"/>
      <c r="C730" s="5"/>
      <c r="D730" s="5"/>
      <c r="E730" s="5"/>
      <c r="F730" s="2"/>
      <c r="G730" s="3" t="s">
        <v>194</v>
      </c>
      <c r="H730" s="3"/>
      <c r="I730" s="2"/>
      <c r="J730" s="3"/>
      <c r="K730" s="3"/>
      <c r="L730" s="7"/>
    </row>
    <row r="731" spans="1:12" ht="12.5" x14ac:dyDescent="0.25">
      <c r="A731" s="5"/>
      <c r="B731" s="5"/>
      <c r="C731" s="5"/>
      <c r="D731" s="5"/>
      <c r="E731" s="5"/>
      <c r="F731" s="2"/>
      <c r="G731" s="3" t="s">
        <v>41</v>
      </c>
      <c r="H731" s="3"/>
      <c r="I731" s="2"/>
      <c r="J731" s="3"/>
      <c r="K731" s="3"/>
      <c r="L731" s="7"/>
    </row>
    <row r="732" spans="1:12" ht="25" x14ac:dyDescent="0.25">
      <c r="A732" s="5"/>
      <c r="B732" s="4" t="s">
        <v>1053</v>
      </c>
      <c r="C732" s="4" t="s">
        <v>1055</v>
      </c>
      <c r="D732" s="4" t="s">
        <v>1057</v>
      </c>
      <c r="E732" s="6" t="s">
        <v>1058</v>
      </c>
      <c r="F732" s="2"/>
      <c r="G732" s="3" t="s">
        <v>1059</v>
      </c>
      <c r="H732" s="3"/>
      <c r="I732" s="2"/>
      <c r="J732" s="3"/>
      <c r="K732" s="3"/>
      <c r="L732" s="4" t="str">
        <f>IF(OR(AND(ISBLANK($F$35),ISBLANK($F$36))),"",IF(COUNTIF($F$732:$F$741,"&lt;&gt;")=0,"当てはまるすべての選択肢に回答してください",IF(AND(COUNTIF($F$732:$F$739,"&lt;&gt;")&gt;0,COUNTIF($F$740:$F$741,"&lt;&gt;")&gt;0),"回答選択肢と「未実施」「非公開」は同時に選択できません。いずれかの回答を削除してください。",IF(COUNTIF($F$740:$F$741,"&lt;&gt;")&gt;1,"735~741行目は1つだけ選択してください",""))))</f>
        <v/>
      </c>
    </row>
    <row r="733" spans="1:12" ht="25" x14ac:dyDescent="0.25">
      <c r="A733" s="5"/>
      <c r="B733" s="5"/>
      <c r="C733" s="5"/>
      <c r="D733" s="5"/>
      <c r="E733" s="5"/>
      <c r="F733" s="2"/>
      <c r="G733" s="3" t="s">
        <v>1060</v>
      </c>
      <c r="H733" s="3"/>
      <c r="I733" s="2"/>
      <c r="J733" s="3"/>
      <c r="K733" s="3"/>
      <c r="L733" s="7"/>
    </row>
    <row r="734" spans="1:12" ht="37.5" x14ac:dyDescent="0.25">
      <c r="A734" s="5"/>
      <c r="B734" s="5"/>
      <c r="C734" s="5"/>
      <c r="D734" s="5"/>
      <c r="E734" s="5"/>
      <c r="F734" s="2"/>
      <c r="G734" s="3" t="s">
        <v>1063</v>
      </c>
      <c r="H734" s="3" t="s">
        <v>180</v>
      </c>
      <c r="I734" s="2"/>
      <c r="J734" s="3" t="s">
        <v>181</v>
      </c>
      <c r="K734" s="3"/>
      <c r="L734" s="7"/>
    </row>
    <row r="735" spans="1:12" ht="37.5" x14ac:dyDescent="0.25">
      <c r="A735" s="5"/>
      <c r="B735" s="5"/>
      <c r="C735" s="5"/>
      <c r="D735" s="5"/>
      <c r="E735" s="5"/>
      <c r="F735" s="2"/>
      <c r="G735" s="3" t="s">
        <v>1063</v>
      </c>
      <c r="H735" s="3" t="s">
        <v>180</v>
      </c>
      <c r="I735" s="2"/>
      <c r="J735" s="3" t="s">
        <v>183</v>
      </c>
      <c r="K735" s="3"/>
      <c r="L735" s="7"/>
    </row>
    <row r="736" spans="1:12" ht="37.5" x14ac:dyDescent="0.25">
      <c r="A736" s="5"/>
      <c r="B736" s="5"/>
      <c r="C736" s="5"/>
      <c r="D736" s="5"/>
      <c r="E736" s="5"/>
      <c r="F736" s="2"/>
      <c r="G736" s="3" t="s">
        <v>1063</v>
      </c>
      <c r="H736" s="3" t="s">
        <v>180</v>
      </c>
      <c r="I736" s="2"/>
      <c r="J736" s="3" t="s">
        <v>185</v>
      </c>
      <c r="K736" s="3"/>
      <c r="L736" s="7"/>
    </row>
    <row r="737" spans="1:12" ht="37.5" x14ac:dyDescent="0.25">
      <c r="A737" s="5"/>
      <c r="B737" s="5"/>
      <c r="C737" s="5"/>
      <c r="D737" s="5"/>
      <c r="E737" s="5"/>
      <c r="F737" s="2"/>
      <c r="G737" s="3" t="s">
        <v>1063</v>
      </c>
      <c r="H737" s="3" t="s">
        <v>180</v>
      </c>
      <c r="I737" s="2"/>
      <c r="J737" s="3" t="s">
        <v>187</v>
      </c>
      <c r="K737" s="3"/>
      <c r="L737" s="7"/>
    </row>
    <row r="738" spans="1:12" ht="37.5" x14ac:dyDescent="0.25">
      <c r="A738" s="5"/>
      <c r="B738" s="5"/>
      <c r="C738" s="5"/>
      <c r="D738" s="5"/>
      <c r="E738" s="5"/>
      <c r="F738" s="2"/>
      <c r="G738" s="3" t="s">
        <v>1063</v>
      </c>
      <c r="H738" s="3" t="s">
        <v>180</v>
      </c>
      <c r="I738" s="2"/>
      <c r="J738" s="3" t="s">
        <v>189</v>
      </c>
      <c r="K738" s="3"/>
      <c r="L738" s="7"/>
    </row>
    <row r="739" spans="1:12" ht="37.5" x14ac:dyDescent="0.25">
      <c r="A739" s="5"/>
      <c r="B739" s="5"/>
      <c r="C739" s="5"/>
      <c r="D739" s="5"/>
      <c r="E739" s="5"/>
      <c r="F739" s="2"/>
      <c r="G739" s="3" t="s">
        <v>1063</v>
      </c>
      <c r="H739" s="3" t="s">
        <v>180</v>
      </c>
      <c r="I739" s="2"/>
      <c r="J739" s="3" t="s">
        <v>41</v>
      </c>
      <c r="K739" s="3"/>
      <c r="L739" s="7"/>
    </row>
    <row r="740" spans="1:12" ht="12.5" x14ac:dyDescent="0.25">
      <c r="A740" s="5"/>
      <c r="B740" s="5"/>
      <c r="C740" s="5"/>
      <c r="D740" s="5"/>
      <c r="E740" s="5"/>
      <c r="F740" s="2"/>
      <c r="G740" s="3" t="s">
        <v>194</v>
      </c>
      <c r="H740" s="3"/>
      <c r="I740" s="2"/>
      <c r="J740" s="3"/>
      <c r="K740" s="3"/>
      <c r="L740" s="7"/>
    </row>
    <row r="741" spans="1:12" ht="12.5" x14ac:dyDescent="0.25">
      <c r="A741" s="5"/>
      <c r="B741" s="5"/>
      <c r="C741" s="5"/>
      <c r="D741" s="5"/>
      <c r="E741" s="5"/>
      <c r="F741" s="2"/>
      <c r="G741" s="3" t="s">
        <v>41</v>
      </c>
      <c r="H741" s="3"/>
      <c r="I741" s="2"/>
      <c r="J741" s="3"/>
      <c r="K741" s="3"/>
      <c r="L741" s="7"/>
    </row>
    <row r="742" spans="1:12" ht="25" x14ac:dyDescent="0.25">
      <c r="A742" s="5"/>
      <c r="B742" s="5"/>
      <c r="C742" s="5"/>
      <c r="D742" s="4" t="s">
        <v>1073</v>
      </c>
      <c r="E742" s="6" t="s">
        <v>1074</v>
      </c>
      <c r="F742" s="2"/>
      <c r="G742" s="3" t="s">
        <v>1075</v>
      </c>
      <c r="H742" s="3"/>
      <c r="I742" s="2"/>
      <c r="J742" s="3"/>
      <c r="K742" s="3"/>
      <c r="L742" s="4" t="str">
        <f>IF(OR(AND(ISBLANK($F$35),ISBLANK($F$36))),"",IF(COUNTIF($F$742:$F$749,"&lt;&gt;")=0,"当てはまるすべての選択肢に回答してください",IF(AND(COUNTIF($F$742:$F$747,"&lt;&gt;")&gt;0,COUNTIF($F$748:$F$749,"&lt;&gt;")&gt;0),"回答選択肢と「未実施」「非公開」は同時に選択できません。いずれかの回答を削除してください。",IF(COUNTIF($F$748:$F$749,"&lt;&gt;")&gt;1,"747~749行目は1つだけ選択してください",""))))</f>
        <v/>
      </c>
    </row>
    <row r="743" spans="1:12" ht="12.5" x14ac:dyDescent="0.25">
      <c r="A743" s="5"/>
      <c r="B743" s="5"/>
      <c r="C743" s="5"/>
      <c r="D743" s="5"/>
      <c r="E743" s="5"/>
      <c r="F743" s="2"/>
      <c r="G743" s="3" t="s">
        <v>1078</v>
      </c>
      <c r="H743" s="3" t="s">
        <v>44</v>
      </c>
      <c r="I743" s="2"/>
      <c r="J743" s="3" t="s">
        <v>1079</v>
      </c>
      <c r="K743" s="3"/>
      <c r="L743" s="7"/>
    </row>
    <row r="744" spans="1:12" ht="12.5" x14ac:dyDescent="0.25">
      <c r="A744" s="5"/>
      <c r="B744" s="5"/>
      <c r="C744" s="5"/>
      <c r="D744" s="5"/>
      <c r="E744" s="5"/>
      <c r="F744" s="2"/>
      <c r="G744" s="3" t="s">
        <v>1078</v>
      </c>
      <c r="H744" s="3" t="s">
        <v>44</v>
      </c>
      <c r="I744" s="2"/>
      <c r="J744" s="3" t="s">
        <v>1080</v>
      </c>
      <c r="K744" s="3"/>
      <c r="L744" s="7"/>
    </row>
    <row r="745" spans="1:12" ht="12.5" x14ac:dyDescent="0.25">
      <c r="A745" s="5"/>
      <c r="B745" s="5"/>
      <c r="C745" s="5"/>
      <c r="D745" s="5"/>
      <c r="E745" s="5"/>
      <c r="F745" s="2"/>
      <c r="G745" s="3" t="s">
        <v>1082</v>
      </c>
      <c r="H745" s="3"/>
      <c r="I745" s="2"/>
      <c r="J745" s="3"/>
      <c r="K745" s="3"/>
      <c r="L745" s="7"/>
    </row>
    <row r="746" spans="1:12" ht="50" x14ac:dyDescent="0.25">
      <c r="A746" s="5"/>
      <c r="B746" s="5"/>
      <c r="C746" s="5"/>
      <c r="D746" s="5"/>
      <c r="E746" s="5"/>
      <c r="F746" s="2"/>
      <c r="G746" s="3" t="s">
        <v>1083</v>
      </c>
      <c r="H746" s="3"/>
      <c r="I746" s="2"/>
      <c r="J746" s="3"/>
      <c r="K746" s="3"/>
      <c r="L746" s="7"/>
    </row>
    <row r="747" spans="1:12" ht="12.5" x14ac:dyDescent="0.25">
      <c r="A747" s="5"/>
      <c r="B747" s="5"/>
      <c r="C747" s="5"/>
      <c r="D747" s="5"/>
      <c r="E747" s="5"/>
      <c r="F747" s="2"/>
      <c r="G747" s="3" t="s">
        <v>147</v>
      </c>
      <c r="H747" s="3"/>
      <c r="I747" s="2"/>
      <c r="J747" s="3"/>
      <c r="K747" s="3"/>
      <c r="L747" s="7"/>
    </row>
    <row r="748" spans="1:12" ht="12.5" x14ac:dyDescent="0.25">
      <c r="A748" s="5"/>
      <c r="B748" s="5"/>
      <c r="C748" s="5"/>
      <c r="D748" s="5"/>
      <c r="E748" s="5"/>
      <c r="F748" s="2"/>
      <c r="G748" s="3" t="s">
        <v>194</v>
      </c>
      <c r="H748" s="3"/>
      <c r="I748" s="2"/>
      <c r="J748" s="3"/>
      <c r="K748" s="3"/>
      <c r="L748" s="7"/>
    </row>
    <row r="749" spans="1:12" ht="12.5" x14ac:dyDescent="0.25">
      <c r="A749" s="5"/>
      <c r="B749" s="5"/>
      <c r="C749" s="5"/>
      <c r="D749" s="5"/>
      <c r="E749" s="5"/>
      <c r="F749" s="2"/>
      <c r="G749" s="3" t="s">
        <v>41</v>
      </c>
      <c r="H749" s="3"/>
      <c r="I749" s="2"/>
      <c r="J749" s="3"/>
      <c r="K749" s="3"/>
      <c r="L749" s="7"/>
    </row>
    <row r="750" spans="1:12" ht="25" x14ac:dyDescent="0.25">
      <c r="A750" s="5"/>
      <c r="B750" s="4" t="s">
        <v>1084</v>
      </c>
      <c r="C750" s="4" t="s">
        <v>1085</v>
      </c>
      <c r="D750" s="4" t="s">
        <v>1086</v>
      </c>
      <c r="E750" s="6" t="s">
        <v>1087</v>
      </c>
      <c r="F750" s="2"/>
      <c r="G750" s="3" t="s">
        <v>1088</v>
      </c>
      <c r="H750" s="3"/>
      <c r="I750" s="2"/>
      <c r="J750" s="3"/>
      <c r="K750" s="3"/>
      <c r="L750" s="4" t="str">
        <f>IF(OR(AND(ISBLANK($F$35),ISBLANK($F$36))),"",IF(COUNTIF($F$750:$F$757,"&lt;&gt;")=0,"当てはまるすべての選択肢に回答してください",IF(AND(COUNTIF($F$750:$F$755,"&lt;&gt;")&gt;0,COUNTIF($F$756:$F$757,"&lt;&gt;")&gt;0),"回答選択肢と「未実施」「非公開」は同時に選択できません。いずれかの回答を削除してください。",IF(COUNTIF($F$756:$F$757,"&lt;&gt;")&gt;1,"754~757行目は1つだけ選択してください",""))))</f>
        <v/>
      </c>
    </row>
    <row r="751" spans="1:12" ht="25" x14ac:dyDescent="0.25">
      <c r="A751" s="5"/>
      <c r="B751" s="5"/>
      <c r="C751" s="5"/>
      <c r="D751" s="5"/>
      <c r="E751" s="5"/>
      <c r="F751" s="2"/>
      <c r="G751" s="3" t="s">
        <v>1091</v>
      </c>
      <c r="H751" s="3"/>
      <c r="I751" s="2"/>
      <c r="J751" s="3"/>
      <c r="K751" s="3"/>
      <c r="L751" s="7"/>
    </row>
    <row r="752" spans="1:12" ht="37.5" x14ac:dyDescent="0.25">
      <c r="A752" s="5"/>
      <c r="B752" s="5"/>
      <c r="C752" s="5"/>
      <c r="D752" s="5"/>
      <c r="E752" s="5"/>
      <c r="F752" s="2"/>
      <c r="G752" s="3" t="s">
        <v>1092</v>
      </c>
      <c r="H752" s="3" t="s">
        <v>44</v>
      </c>
      <c r="I752" s="2"/>
      <c r="J752" s="3" t="s">
        <v>1093</v>
      </c>
      <c r="K752" s="3"/>
      <c r="L752" s="7"/>
    </row>
    <row r="753" spans="1:12" ht="37.5" x14ac:dyDescent="0.25">
      <c r="A753" s="5"/>
      <c r="B753" s="5"/>
      <c r="C753" s="5"/>
      <c r="D753" s="5"/>
      <c r="E753" s="5"/>
      <c r="F753" s="2"/>
      <c r="G753" s="3" t="s">
        <v>1092</v>
      </c>
      <c r="H753" s="3" t="s">
        <v>44</v>
      </c>
      <c r="I753" s="2"/>
      <c r="J753" s="3" t="s">
        <v>1094</v>
      </c>
      <c r="K753" s="3"/>
      <c r="L753" s="7"/>
    </row>
    <row r="754" spans="1:12" ht="37.5" x14ac:dyDescent="0.25">
      <c r="A754" s="5"/>
      <c r="B754" s="5"/>
      <c r="C754" s="5"/>
      <c r="D754" s="5"/>
      <c r="E754" s="5"/>
      <c r="F754" s="2"/>
      <c r="G754" s="3" t="s">
        <v>1092</v>
      </c>
      <c r="H754" s="3" t="s">
        <v>44</v>
      </c>
      <c r="I754" s="2"/>
      <c r="J754" s="3" t="s">
        <v>1095</v>
      </c>
      <c r="K754" s="3"/>
      <c r="L754" s="7"/>
    </row>
    <row r="755" spans="1:12" ht="37.5" x14ac:dyDescent="0.25">
      <c r="A755" s="5"/>
      <c r="B755" s="5"/>
      <c r="C755" s="5"/>
      <c r="D755" s="5"/>
      <c r="E755" s="5"/>
      <c r="F755" s="2"/>
      <c r="G755" s="3" t="s">
        <v>1096</v>
      </c>
      <c r="H755" s="3"/>
      <c r="I755" s="2"/>
      <c r="J755" s="3"/>
      <c r="K755" s="3"/>
      <c r="L755" s="7"/>
    </row>
    <row r="756" spans="1:12" ht="12.5" x14ac:dyDescent="0.25">
      <c r="A756" s="5"/>
      <c r="B756" s="5"/>
      <c r="C756" s="5"/>
      <c r="D756" s="5"/>
      <c r="E756" s="5"/>
      <c r="F756" s="2"/>
      <c r="G756" s="3" t="s">
        <v>194</v>
      </c>
      <c r="H756" s="3"/>
      <c r="I756" s="2"/>
      <c r="J756" s="3"/>
      <c r="K756" s="3"/>
      <c r="L756" s="7"/>
    </row>
    <row r="757" spans="1:12" ht="12.5" x14ac:dyDescent="0.25">
      <c r="A757" s="5"/>
      <c r="B757" s="5"/>
      <c r="C757" s="5"/>
      <c r="D757" s="5"/>
      <c r="E757" s="5"/>
      <c r="F757" s="2"/>
      <c r="G757" s="3" t="s">
        <v>41</v>
      </c>
      <c r="H757" s="3"/>
      <c r="I757" s="2"/>
      <c r="J757" s="3"/>
      <c r="K757" s="3"/>
      <c r="L757" s="7"/>
    </row>
    <row r="758" spans="1:12" ht="37.5" x14ac:dyDescent="0.25">
      <c r="A758" s="5"/>
      <c r="B758" s="5"/>
      <c r="C758" s="5"/>
      <c r="D758" s="4" t="s">
        <v>1097</v>
      </c>
      <c r="E758" s="6" t="s">
        <v>1098</v>
      </c>
      <c r="F758" s="2"/>
      <c r="G758" s="3" t="s">
        <v>1099</v>
      </c>
      <c r="H758" s="3"/>
      <c r="I758" s="2"/>
      <c r="J758" s="3"/>
      <c r="K758" s="3"/>
      <c r="L758" s="4" t="str">
        <f>IF(OR(AND(ISBLANK($F$35),ISBLANK($F$36))),"",IF(COUNTIF($F$758:$F$762,"&lt;&gt;")=0,"当てはまるすべての選択肢に回答してください",IF(AND(COUNTIF($F$758:$F$760,"&lt;&gt;")&gt;0,COUNTIF($F$761:$F$762,"&lt;&gt;")&gt;0),"回答選択肢と「未実施」「非公開」は同時に選択できません。いずれかの回答を削除してください。",IF(COUNTIF($F$761:$F$762,"&lt;&gt;")&gt;1,"761~762行目は1つだけ選択してください",""))))</f>
        <v/>
      </c>
    </row>
    <row r="759" spans="1:12" ht="37.5" x14ac:dyDescent="0.25">
      <c r="A759" s="5"/>
      <c r="B759" s="5"/>
      <c r="C759" s="5"/>
      <c r="D759" s="5"/>
      <c r="E759" s="5"/>
      <c r="F759" s="2"/>
      <c r="G759" s="3" t="s">
        <v>1103</v>
      </c>
      <c r="H759" s="3"/>
      <c r="I759" s="2"/>
      <c r="J759" s="3"/>
      <c r="K759" s="3"/>
      <c r="L759" s="7"/>
    </row>
    <row r="760" spans="1:12" ht="37.5" x14ac:dyDescent="0.25">
      <c r="A760" s="5"/>
      <c r="B760" s="5"/>
      <c r="C760" s="5"/>
      <c r="D760" s="5"/>
      <c r="E760" s="5"/>
      <c r="F760" s="2"/>
      <c r="G760" s="3" t="s">
        <v>1104</v>
      </c>
      <c r="H760" s="3"/>
      <c r="I760" s="2"/>
      <c r="J760" s="3"/>
      <c r="K760" s="3"/>
      <c r="L760" s="7"/>
    </row>
    <row r="761" spans="1:12" ht="12.5" x14ac:dyDescent="0.25">
      <c r="A761" s="5"/>
      <c r="B761" s="5"/>
      <c r="C761" s="5"/>
      <c r="D761" s="5"/>
      <c r="E761" s="5"/>
      <c r="F761" s="2"/>
      <c r="G761" s="3" t="s">
        <v>194</v>
      </c>
      <c r="H761" s="3"/>
      <c r="I761" s="2"/>
      <c r="J761" s="3"/>
      <c r="K761" s="3"/>
      <c r="L761" s="7"/>
    </row>
    <row r="762" spans="1:12" ht="12.5" x14ac:dyDescent="0.25">
      <c r="A762" s="5"/>
      <c r="B762" s="5"/>
      <c r="C762" s="5"/>
      <c r="D762" s="5"/>
      <c r="E762" s="5"/>
      <c r="F762" s="2"/>
      <c r="G762" s="3" t="s">
        <v>41</v>
      </c>
      <c r="H762" s="3"/>
      <c r="I762" s="2"/>
      <c r="J762" s="3"/>
      <c r="K762" s="3"/>
      <c r="L762" s="7"/>
    </row>
    <row r="763" spans="1:12" ht="25" x14ac:dyDescent="0.25">
      <c r="A763" s="5"/>
      <c r="B763" s="4" t="s">
        <v>1105</v>
      </c>
      <c r="C763" s="4" t="s">
        <v>1106</v>
      </c>
      <c r="D763" s="4" t="s">
        <v>1107</v>
      </c>
      <c r="E763" s="6" t="s">
        <v>1108</v>
      </c>
      <c r="F763" s="2"/>
      <c r="G763" s="3" t="s">
        <v>1109</v>
      </c>
      <c r="H763" s="3"/>
      <c r="I763" s="2"/>
      <c r="J763" s="3"/>
      <c r="K763" s="3"/>
      <c r="L763" s="4" t="str">
        <f>IF(COUNTIF($F$763:$F$775,"&lt;&gt;")=0,"当てはまるすべての選択肢に回答してください",IF(AND(COUNTIF($F$763:$F$773,"&lt;&gt;")&gt;0,COUNTIF($F$774:$F$775,"&lt;&gt;")&gt;0),"回答選択肢と「未実施」「非公開」は同時に選択できません。いずれかの回答を削除してください。",IF(COUNTIF($F$774:$F$775,"&lt;&gt;")&gt;1,"767~775行目は1つだけ選択してください","")))</f>
        <v>当てはまるすべての選択肢に回答してください</v>
      </c>
    </row>
    <row r="764" spans="1:12" ht="50" x14ac:dyDescent="0.25">
      <c r="A764" s="5"/>
      <c r="B764" s="5"/>
      <c r="C764" s="5"/>
      <c r="D764" s="5"/>
      <c r="E764" s="5"/>
      <c r="F764" s="2"/>
      <c r="G764" s="3" t="s">
        <v>1114</v>
      </c>
      <c r="H764" s="3" t="s">
        <v>44</v>
      </c>
      <c r="I764" s="2"/>
      <c r="J764" s="3" t="s">
        <v>1115</v>
      </c>
      <c r="K764" s="3"/>
      <c r="L764" s="7"/>
    </row>
    <row r="765" spans="1:12" ht="25" x14ac:dyDescent="0.25">
      <c r="A765" s="5"/>
      <c r="B765" s="5"/>
      <c r="C765" s="5"/>
      <c r="D765" s="5"/>
      <c r="E765" s="5"/>
      <c r="F765" s="2"/>
      <c r="G765" s="3" t="s">
        <v>1114</v>
      </c>
      <c r="H765" s="3" t="s">
        <v>44</v>
      </c>
      <c r="I765" s="2"/>
      <c r="J765" s="3" t="s">
        <v>1116</v>
      </c>
      <c r="K765" s="3"/>
      <c r="L765" s="7"/>
    </row>
    <row r="766" spans="1:12" ht="25" x14ac:dyDescent="0.25">
      <c r="A766" s="5"/>
      <c r="B766" s="5"/>
      <c r="C766" s="5"/>
      <c r="D766" s="5"/>
      <c r="E766" s="5"/>
      <c r="F766" s="2"/>
      <c r="G766" s="3" t="s">
        <v>1114</v>
      </c>
      <c r="H766" s="3" t="s">
        <v>44</v>
      </c>
      <c r="I766" s="2"/>
      <c r="J766" s="3" t="s">
        <v>212</v>
      </c>
      <c r="K766" s="3"/>
      <c r="L766" s="7"/>
    </row>
    <row r="767" spans="1:12" ht="25" x14ac:dyDescent="0.25">
      <c r="A767" s="5"/>
      <c r="B767" s="5"/>
      <c r="C767" s="5"/>
      <c r="D767" s="5"/>
      <c r="E767" s="5"/>
      <c r="F767" s="2"/>
      <c r="G767" s="3" t="s">
        <v>1117</v>
      </c>
      <c r="H767" s="3" t="s">
        <v>180</v>
      </c>
      <c r="I767" s="2"/>
      <c r="J767" s="3" t="s">
        <v>181</v>
      </c>
      <c r="K767" s="3"/>
      <c r="L767" s="7"/>
    </row>
    <row r="768" spans="1:12" ht="25" x14ac:dyDescent="0.25">
      <c r="A768" s="5"/>
      <c r="B768" s="5"/>
      <c r="C768" s="5"/>
      <c r="D768" s="5"/>
      <c r="E768" s="5"/>
      <c r="F768" s="2"/>
      <c r="G768" s="3" t="s">
        <v>1117</v>
      </c>
      <c r="H768" s="3" t="s">
        <v>180</v>
      </c>
      <c r="I768" s="2"/>
      <c r="J768" s="3" t="s">
        <v>183</v>
      </c>
      <c r="K768" s="3"/>
      <c r="L768" s="7"/>
    </row>
    <row r="769" spans="1:12" ht="25" x14ac:dyDescent="0.25">
      <c r="A769" s="5"/>
      <c r="B769" s="5"/>
      <c r="C769" s="5"/>
      <c r="D769" s="5"/>
      <c r="E769" s="5"/>
      <c r="F769" s="2"/>
      <c r="G769" s="3" t="s">
        <v>1117</v>
      </c>
      <c r="H769" s="3" t="s">
        <v>180</v>
      </c>
      <c r="I769" s="2"/>
      <c r="J769" s="3" t="s">
        <v>185</v>
      </c>
      <c r="K769" s="3"/>
      <c r="L769" s="7"/>
    </row>
    <row r="770" spans="1:12" ht="25" x14ac:dyDescent="0.25">
      <c r="A770" s="5"/>
      <c r="B770" s="5"/>
      <c r="C770" s="5"/>
      <c r="D770" s="5"/>
      <c r="E770" s="5"/>
      <c r="F770" s="2"/>
      <c r="G770" s="3" t="s">
        <v>1117</v>
      </c>
      <c r="H770" s="3" t="s">
        <v>180</v>
      </c>
      <c r="I770" s="2"/>
      <c r="J770" s="3" t="s">
        <v>187</v>
      </c>
      <c r="K770" s="3"/>
      <c r="L770" s="7"/>
    </row>
    <row r="771" spans="1:12" ht="25" x14ac:dyDescent="0.25">
      <c r="A771" s="5"/>
      <c r="B771" s="5"/>
      <c r="C771" s="5"/>
      <c r="D771" s="5"/>
      <c r="E771" s="5"/>
      <c r="F771" s="2"/>
      <c r="G771" s="3" t="s">
        <v>1117</v>
      </c>
      <c r="H771" s="3" t="s">
        <v>180</v>
      </c>
      <c r="I771" s="2"/>
      <c r="J771" s="3" t="s">
        <v>189</v>
      </c>
      <c r="K771" s="3"/>
      <c r="L771" s="7"/>
    </row>
    <row r="772" spans="1:12" ht="25" x14ac:dyDescent="0.25">
      <c r="A772" s="5"/>
      <c r="B772" s="5"/>
      <c r="C772" s="5"/>
      <c r="D772" s="5"/>
      <c r="E772" s="5"/>
      <c r="F772" s="2"/>
      <c r="G772" s="3" t="s">
        <v>1117</v>
      </c>
      <c r="H772" s="3" t="s">
        <v>180</v>
      </c>
      <c r="I772" s="2"/>
      <c r="J772" s="3" t="s">
        <v>41</v>
      </c>
      <c r="K772" s="3"/>
      <c r="L772" s="7"/>
    </row>
    <row r="773" spans="1:12" ht="37.5" x14ac:dyDescent="0.25">
      <c r="A773" s="5"/>
      <c r="B773" s="5"/>
      <c r="C773" s="5"/>
      <c r="D773" s="5"/>
      <c r="E773" s="5"/>
      <c r="F773" s="2"/>
      <c r="G773" s="3" t="s">
        <v>1119</v>
      </c>
      <c r="H773" s="3"/>
      <c r="I773" s="2"/>
      <c r="J773" s="3"/>
      <c r="K773" s="3"/>
      <c r="L773" s="7"/>
    </row>
    <row r="774" spans="1:12" ht="12.5" x14ac:dyDescent="0.25">
      <c r="A774" s="5"/>
      <c r="B774" s="5"/>
      <c r="C774" s="5"/>
      <c r="D774" s="5"/>
      <c r="E774" s="5"/>
      <c r="F774" s="2"/>
      <c r="G774" s="3" t="s">
        <v>194</v>
      </c>
      <c r="H774" s="3"/>
      <c r="I774" s="2"/>
      <c r="J774" s="3"/>
      <c r="K774" s="3"/>
      <c r="L774" s="7"/>
    </row>
    <row r="775" spans="1:12" ht="12.5" x14ac:dyDescent="0.25">
      <c r="A775" s="5"/>
      <c r="B775" s="5"/>
      <c r="C775" s="5"/>
      <c r="D775" s="5"/>
      <c r="E775" s="5"/>
      <c r="F775" s="2"/>
      <c r="G775" s="3" t="s">
        <v>41</v>
      </c>
      <c r="H775" s="3"/>
      <c r="I775" s="2"/>
      <c r="J775" s="3"/>
      <c r="K775" s="3"/>
      <c r="L775" s="7"/>
    </row>
    <row r="776" spans="1:12" ht="12.5" x14ac:dyDescent="0.25">
      <c r="A776" s="5"/>
      <c r="B776" s="5"/>
      <c r="C776" s="5"/>
      <c r="D776" s="4" t="s">
        <v>1121</v>
      </c>
      <c r="E776" s="6" t="s">
        <v>1122</v>
      </c>
      <c r="F776" s="2"/>
      <c r="G776" s="3" t="s">
        <v>1123</v>
      </c>
      <c r="H776" s="3"/>
      <c r="I776" s="2"/>
      <c r="J776" s="3"/>
      <c r="K776" s="3"/>
      <c r="L776" s="4" t="str">
        <f>IF(COUNTIF($F$776:$F$785,"&lt;&gt;")=0,"当てはまるすべての選択肢に回答してください",IF(AND(COUNTIF($F$776:$F$783,"&lt;&gt;")&gt;0,COUNTIF($F$784:$F$785,"&lt;&gt;")&gt;0),"回答選択肢と「未実施」「非公開」は同時に選択できません。いずれかの回答を削除してください。",IF(COUNTIF($F$784:$F$785,"&lt;&gt;")&gt;1,"784~785行目は1つだけ選択してください","")))</f>
        <v>当てはまるすべての選択肢に回答してください</v>
      </c>
    </row>
    <row r="777" spans="1:12" ht="25" x14ac:dyDescent="0.25">
      <c r="A777" s="5"/>
      <c r="B777" s="5"/>
      <c r="C777" s="5"/>
      <c r="D777" s="5"/>
      <c r="E777" s="5"/>
      <c r="F777" s="2"/>
      <c r="G777" s="3" t="s">
        <v>1124</v>
      </c>
      <c r="H777" s="3"/>
      <c r="I777" s="2"/>
      <c r="J777" s="3"/>
      <c r="K777" s="3"/>
      <c r="L777" s="7"/>
    </row>
    <row r="778" spans="1:12" ht="12.5" x14ac:dyDescent="0.25">
      <c r="A778" s="5"/>
      <c r="B778" s="5"/>
      <c r="C778" s="5"/>
      <c r="D778" s="5"/>
      <c r="E778" s="5"/>
      <c r="F778" s="2"/>
      <c r="G778" s="3" t="s">
        <v>1126</v>
      </c>
      <c r="H778" s="3"/>
      <c r="I778" s="2"/>
      <c r="J778" s="3"/>
      <c r="K778" s="3"/>
      <c r="L778" s="7"/>
    </row>
    <row r="779" spans="1:12" ht="12.5" x14ac:dyDescent="0.25">
      <c r="A779" s="5"/>
      <c r="B779" s="5"/>
      <c r="C779" s="5"/>
      <c r="D779" s="5"/>
      <c r="E779" s="5"/>
      <c r="F779" s="2"/>
      <c r="G779" s="3" t="s">
        <v>1127</v>
      </c>
      <c r="H779" s="3"/>
      <c r="I779" s="2"/>
      <c r="J779" s="3"/>
      <c r="K779" s="3"/>
      <c r="L779" s="7"/>
    </row>
    <row r="780" spans="1:12" ht="12.5" x14ac:dyDescent="0.25">
      <c r="A780" s="5"/>
      <c r="B780" s="5"/>
      <c r="C780" s="5"/>
      <c r="D780" s="5"/>
      <c r="E780" s="5"/>
      <c r="F780" s="2"/>
      <c r="G780" s="3" t="s">
        <v>1129</v>
      </c>
      <c r="H780" s="3"/>
      <c r="I780" s="2"/>
      <c r="J780" s="3"/>
      <c r="K780" s="3"/>
      <c r="L780" s="7"/>
    </row>
    <row r="781" spans="1:12" ht="12.5" x14ac:dyDescent="0.25">
      <c r="A781" s="5"/>
      <c r="B781" s="5"/>
      <c r="C781" s="5"/>
      <c r="D781" s="5"/>
      <c r="E781" s="5"/>
      <c r="F781" s="2"/>
      <c r="G781" s="3" t="s">
        <v>1131</v>
      </c>
      <c r="H781" s="3"/>
      <c r="I781" s="2"/>
      <c r="J781" s="3"/>
      <c r="K781" s="3"/>
      <c r="L781" s="7"/>
    </row>
    <row r="782" spans="1:12" ht="25" x14ac:dyDescent="0.25">
      <c r="A782" s="5"/>
      <c r="B782" s="5"/>
      <c r="C782" s="5"/>
      <c r="D782" s="5"/>
      <c r="E782" s="5"/>
      <c r="F782" s="2"/>
      <c r="G782" s="3" t="s">
        <v>1133</v>
      </c>
      <c r="H782" s="3"/>
      <c r="I782" s="2"/>
      <c r="J782" s="3"/>
      <c r="K782" s="3"/>
      <c r="L782" s="7"/>
    </row>
    <row r="783" spans="1:12" ht="12.5" x14ac:dyDescent="0.25">
      <c r="A783" s="5"/>
      <c r="B783" s="5"/>
      <c r="C783" s="5"/>
      <c r="D783" s="5"/>
      <c r="E783" s="5"/>
      <c r="F783" s="2"/>
      <c r="G783" s="3" t="s">
        <v>147</v>
      </c>
      <c r="H783" s="3"/>
      <c r="I783" s="2"/>
      <c r="J783" s="3"/>
      <c r="K783" s="3"/>
      <c r="L783" s="7"/>
    </row>
    <row r="784" spans="1:12" ht="12.5" x14ac:dyDescent="0.25">
      <c r="A784" s="5"/>
      <c r="B784" s="5"/>
      <c r="C784" s="5"/>
      <c r="D784" s="5"/>
      <c r="E784" s="5"/>
      <c r="F784" s="2"/>
      <c r="G784" s="3" t="s">
        <v>194</v>
      </c>
      <c r="H784" s="3"/>
      <c r="I784" s="2"/>
      <c r="J784" s="3"/>
      <c r="K784" s="3"/>
      <c r="L784" s="7"/>
    </row>
    <row r="785" spans="1:12" ht="12.5" x14ac:dyDescent="0.25">
      <c r="A785" s="5"/>
      <c r="B785" s="5"/>
      <c r="C785" s="5"/>
      <c r="D785" s="5"/>
      <c r="E785" s="5"/>
      <c r="F785" s="2"/>
      <c r="G785" s="3" t="s">
        <v>41</v>
      </c>
      <c r="H785" s="3"/>
      <c r="I785" s="2"/>
      <c r="J785" s="3"/>
      <c r="K785" s="3"/>
      <c r="L785" s="7"/>
    </row>
    <row r="786" spans="1:12" ht="25" x14ac:dyDescent="0.25">
      <c r="A786" s="5"/>
      <c r="B786" s="5"/>
      <c r="C786" s="5"/>
      <c r="D786" s="4" t="s">
        <v>1135</v>
      </c>
      <c r="E786" s="6" t="s">
        <v>1137</v>
      </c>
      <c r="F786" s="2"/>
      <c r="G786" s="3" t="s">
        <v>1139</v>
      </c>
      <c r="H786" s="3" t="s">
        <v>180</v>
      </c>
      <c r="I786" s="2"/>
      <c r="J786" s="3" t="s">
        <v>181</v>
      </c>
      <c r="K786" s="3"/>
      <c r="L786" s="4" t="str">
        <f>IF(COUNTIF($F$786:$F$801,"&lt;&gt;")=0,"当てはまるすべての選択肢に回答してください",IF(AND(COUNTIF($F$786:$F$799,"&lt;&gt;")&gt;0,COUNTIF($F$800:$F$801,"&lt;&gt;")&gt;0),"回答選択肢と「未実施」「非公開」は同時に選択できません。いずれかの回答を削除してください。",IF(COUNTIF($F$800:$F$801,"&lt;&gt;")&gt;1,"790~801行目は1つだけ選択してください","")))</f>
        <v>当てはまるすべての選択肢に回答してください</v>
      </c>
    </row>
    <row r="787" spans="1:12" ht="25" x14ac:dyDescent="0.25">
      <c r="A787" s="5"/>
      <c r="B787" s="5"/>
      <c r="C787" s="5"/>
      <c r="D787" s="5"/>
      <c r="E787" s="5"/>
      <c r="F787" s="2"/>
      <c r="G787" s="3" t="s">
        <v>1139</v>
      </c>
      <c r="H787" s="3" t="s">
        <v>180</v>
      </c>
      <c r="I787" s="2"/>
      <c r="J787" s="3" t="s">
        <v>183</v>
      </c>
      <c r="K787" s="3"/>
      <c r="L787" s="7"/>
    </row>
    <row r="788" spans="1:12" ht="25" x14ac:dyDescent="0.25">
      <c r="A788" s="5"/>
      <c r="B788" s="5"/>
      <c r="C788" s="5"/>
      <c r="D788" s="5"/>
      <c r="E788" s="5"/>
      <c r="F788" s="2"/>
      <c r="G788" s="3" t="s">
        <v>1139</v>
      </c>
      <c r="H788" s="3" t="s">
        <v>180</v>
      </c>
      <c r="I788" s="2"/>
      <c r="J788" s="3" t="s">
        <v>185</v>
      </c>
      <c r="K788" s="3"/>
      <c r="L788" s="7"/>
    </row>
    <row r="789" spans="1:12" ht="25" x14ac:dyDescent="0.25">
      <c r="A789" s="5"/>
      <c r="B789" s="5"/>
      <c r="C789" s="5"/>
      <c r="D789" s="5"/>
      <c r="E789" s="5"/>
      <c r="F789" s="2"/>
      <c r="G789" s="3" t="s">
        <v>1139</v>
      </c>
      <c r="H789" s="3" t="s">
        <v>180</v>
      </c>
      <c r="I789" s="2"/>
      <c r="J789" s="3" t="s">
        <v>187</v>
      </c>
      <c r="K789" s="3"/>
      <c r="L789" s="7"/>
    </row>
    <row r="790" spans="1:12" ht="25" x14ac:dyDescent="0.25">
      <c r="A790" s="5"/>
      <c r="B790" s="5"/>
      <c r="C790" s="5"/>
      <c r="D790" s="5"/>
      <c r="E790" s="5"/>
      <c r="F790" s="2"/>
      <c r="G790" s="3" t="s">
        <v>1139</v>
      </c>
      <c r="H790" s="3" t="s">
        <v>180</v>
      </c>
      <c r="I790" s="2"/>
      <c r="J790" s="3" t="s">
        <v>189</v>
      </c>
      <c r="K790" s="3"/>
      <c r="L790" s="7"/>
    </row>
    <row r="791" spans="1:12" ht="25" x14ac:dyDescent="0.25">
      <c r="A791" s="5"/>
      <c r="B791" s="5"/>
      <c r="C791" s="5"/>
      <c r="D791" s="5"/>
      <c r="E791" s="5"/>
      <c r="F791" s="2"/>
      <c r="G791" s="3" t="s">
        <v>1139</v>
      </c>
      <c r="H791" s="3" t="s">
        <v>180</v>
      </c>
      <c r="I791" s="2"/>
      <c r="J791" s="3" t="s">
        <v>41</v>
      </c>
      <c r="K791" s="3"/>
      <c r="L791" s="7"/>
    </row>
    <row r="792" spans="1:12" ht="25" x14ac:dyDescent="0.25">
      <c r="A792" s="5"/>
      <c r="B792" s="5"/>
      <c r="C792" s="5"/>
      <c r="D792" s="5"/>
      <c r="E792" s="5"/>
      <c r="F792" s="2"/>
      <c r="G792" s="3" t="s">
        <v>1143</v>
      </c>
      <c r="H792" s="3" t="s">
        <v>180</v>
      </c>
      <c r="I792" s="2"/>
      <c r="J792" s="3" t="s">
        <v>181</v>
      </c>
      <c r="K792" s="3"/>
      <c r="L792" s="7"/>
    </row>
    <row r="793" spans="1:12" ht="25" x14ac:dyDescent="0.25">
      <c r="A793" s="5"/>
      <c r="B793" s="5"/>
      <c r="C793" s="5"/>
      <c r="D793" s="5"/>
      <c r="E793" s="5"/>
      <c r="F793" s="2"/>
      <c r="G793" s="3" t="s">
        <v>1143</v>
      </c>
      <c r="H793" s="3" t="s">
        <v>180</v>
      </c>
      <c r="I793" s="2"/>
      <c r="J793" s="3" t="s">
        <v>183</v>
      </c>
      <c r="K793" s="3"/>
      <c r="L793" s="7"/>
    </row>
    <row r="794" spans="1:12" ht="25" x14ac:dyDescent="0.25">
      <c r="A794" s="5"/>
      <c r="B794" s="5"/>
      <c r="C794" s="5"/>
      <c r="D794" s="5"/>
      <c r="E794" s="5"/>
      <c r="F794" s="2"/>
      <c r="G794" s="3" t="s">
        <v>1143</v>
      </c>
      <c r="H794" s="3" t="s">
        <v>180</v>
      </c>
      <c r="I794" s="2"/>
      <c r="J794" s="3" t="s">
        <v>185</v>
      </c>
      <c r="K794" s="3"/>
      <c r="L794" s="7"/>
    </row>
    <row r="795" spans="1:12" ht="25" x14ac:dyDescent="0.25">
      <c r="A795" s="5"/>
      <c r="B795" s="5"/>
      <c r="C795" s="5"/>
      <c r="D795" s="5"/>
      <c r="E795" s="5"/>
      <c r="F795" s="2"/>
      <c r="G795" s="3" t="s">
        <v>1143</v>
      </c>
      <c r="H795" s="3" t="s">
        <v>180</v>
      </c>
      <c r="I795" s="2"/>
      <c r="J795" s="3" t="s">
        <v>187</v>
      </c>
      <c r="K795" s="3"/>
      <c r="L795" s="7"/>
    </row>
    <row r="796" spans="1:12" ht="25" x14ac:dyDescent="0.25">
      <c r="A796" s="5"/>
      <c r="B796" s="5"/>
      <c r="C796" s="5"/>
      <c r="D796" s="5"/>
      <c r="E796" s="5"/>
      <c r="F796" s="2"/>
      <c r="G796" s="3" t="s">
        <v>1143</v>
      </c>
      <c r="H796" s="3" t="s">
        <v>180</v>
      </c>
      <c r="I796" s="2"/>
      <c r="J796" s="3" t="s">
        <v>189</v>
      </c>
      <c r="K796" s="3"/>
      <c r="L796" s="7"/>
    </row>
    <row r="797" spans="1:12" ht="25" x14ac:dyDescent="0.25">
      <c r="A797" s="5"/>
      <c r="B797" s="5"/>
      <c r="C797" s="5"/>
      <c r="D797" s="5"/>
      <c r="E797" s="5"/>
      <c r="F797" s="2"/>
      <c r="G797" s="3" t="s">
        <v>1143</v>
      </c>
      <c r="H797" s="3" t="s">
        <v>180</v>
      </c>
      <c r="I797" s="2"/>
      <c r="J797" s="3" t="s">
        <v>41</v>
      </c>
      <c r="K797" s="3"/>
      <c r="L797" s="7"/>
    </row>
    <row r="798" spans="1:12" ht="25" x14ac:dyDescent="0.25">
      <c r="A798" s="5"/>
      <c r="B798" s="5"/>
      <c r="C798" s="5"/>
      <c r="D798" s="5"/>
      <c r="E798" s="5"/>
      <c r="F798" s="2"/>
      <c r="G798" s="3" t="s">
        <v>1144</v>
      </c>
      <c r="H798" s="3"/>
      <c r="I798" s="2"/>
      <c r="J798" s="3"/>
      <c r="K798" s="3"/>
      <c r="L798" s="7"/>
    </row>
    <row r="799" spans="1:12" ht="12.5" x14ac:dyDescent="0.25">
      <c r="A799" s="5"/>
      <c r="B799" s="5"/>
      <c r="C799" s="5"/>
      <c r="D799" s="5"/>
      <c r="E799" s="5"/>
      <c r="F799" s="2"/>
      <c r="G799" s="3" t="s">
        <v>147</v>
      </c>
      <c r="H799" s="3"/>
      <c r="I799" s="2"/>
      <c r="J799" s="3"/>
      <c r="K799" s="3"/>
      <c r="L799" s="7"/>
    </row>
    <row r="800" spans="1:12" ht="12.5" x14ac:dyDescent="0.25">
      <c r="A800" s="5"/>
      <c r="B800" s="5"/>
      <c r="C800" s="5"/>
      <c r="D800" s="5"/>
      <c r="E800" s="5"/>
      <c r="F800" s="2"/>
      <c r="G800" s="3" t="s">
        <v>194</v>
      </c>
      <c r="H800" s="3"/>
      <c r="I800" s="2"/>
      <c r="J800" s="3"/>
      <c r="K800" s="3"/>
      <c r="L800" s="7"/>
    </row>
    <row r="801" spans="1:12" ht="12.5" x14ac:dyDescent="0.25">
      <c r="A801" s="5"/>
      <c r="B801" s="5"/>
      <c r="C801" s="5"/>
      <c r="D801" s="5"/>
      <c r="E801" s="5"/>
      <c r="F801" s="2"/>
      <c r="G801" s="3" t="s">
        <v>41</v>
      </c>
      <c r="H801" s="3"/>
      <c r="I801" s="2"/>
      <c r="J801" s="3"/>
      <c r="K801" s="3"/>
      <c r="L801" s="7"/>
    </row>
    <row r="802" spans="1:12" ht="12.5" x14ac:dyDescent="0.25">
      <c r="A802" s="5"/>
      <c r="B802" s="5"/>
      <c r="C802" s="5"/>
      <c r="D802" s="4" t="s">
        <v>1147</v>
      </c>
      <c r="E802" s="6" t="s">
        <v>1148</v>
      </c>
      <c r="F802" s="2"/>
      <c r="G802" s="3" t="s">
        <v>1149</v>
      </c>
      <c r="H802" s="3" t="s">
        <v>44</v>
      </c>
      <c r="I802" s="2"/>
      <c r="J802" s="3" t="s">
        <v>1150</v>
      </c>
      <c r="K802" s="3"/>
      <c r="L802" s="4" t="str">
        <f>IF(COUNTIF($F$802:$F$821,"&lt;&gt;")=0,"当てはまるすべての選択肢に回答してください",IF(AND(COUNTIF($F$802:$F$819,"&lt;&gt;")&gt;0,COUNTIF($F$820:$F$821,"&lt;&gt;")&gt;0),"回答選択肢と「未実施」「非公開」は同時に選択できません。いずれかの回答を削除してください。",IF(COUNTIF($F$820:$F$821,"&lt;&gt;")&gt;1,"804~821行目は1つだけ選択してください","")))</f>
        <v>当てはまるすべての選択肢に回答してください</v>
      </c>
    </row>
    <row r="803" spans="1:12" ht="12.5" x14ac:dyDescent="0.25">
      <c r="A803" s="5"/>
      <c r="B803" s="5"/>
      <c r="C803" s="5"/>
      <c r="D803" s="5"/>
      <c r="E803" s="5"/>
      <c r="F803" s="2"/>
      <c r="G803" s="3" t="s">
        <v>1149</v>
      </c>
      <c r="H803" s="3" t="s">
        <v>44</v>
      </c>
      <c r="I803" s="2"/>
      <c r="J803" s="3" t="s">
        <v>1154</v>
      </c>
      <c r="K803" s="3"/>
      <c r="L803" s="7"/>
    </row>
    <row r="804" spans="1:12" ht="12.5" x14ac:dyDescent="0.25">
      <c r="A804" s="5"/>
      <c r="B804" s="5"/>
      <c r="C804" s="5"/>
      <c r="D804" s="5"/>
      <c r="E804" s="5"/>
      <c r="F804" s="2"/>
      <c r="G804" s="3" t="s">
        <v>1149</v>
      </c>
      <c r="H804" s="3" t="s">
        <v>44</v>
      </c>
      <c r="I804" s="2"/>
      <c r="J804" s="3" t="s">
        <v>1156</v>
      </c>
      <c r="K804" s="3"/>
      <c r="L804" s="7"/>
    </row>
    <row r="805" spans="1:12" ht="25" x14ac:dyDescent="0.25">
      <c r="A805" s="5"/>
      <c r="B805" s="5"/>
      <c r="C805" s="5"/>
      <c r="D805" s="5"/>
      <c r="E805" s="5"/>
      <c r="F805" s="2"/>
      <c r="G805" s="3" t="s">
        <v>1149</v>
      </c>
      <c r="H805" s="3" t="s">
        <v>44</v>
      </c>
      <c r="I805" s="2"/>
      <c r="J805" s="3" t="s">
        <v>1158</v>
      </c>
      <c r="K805" s="3"/>
      <c r="L805" s="7"/>
    </row>
    <row r="806" spans="1:12" ht="12.5" x14ac:dyDescent="0.25">
      <c r="A806" s="5"/>
      <c r="B806" s="5"/>
      <c r="C806" s="5"/>
      <c r="D806" s="5"/>
      <c r="E806" s="5"/>
      <c r="F806" s="2"/>
      <c r="G806" s="3" t="s">
        <v>1149</v>
      </c>
      <c r="H806" s="3" t="s">
        <v>44</v>
      </c>
      <c r="I806" s="2"/>
      <c r="J806" s="3" t="s">
        <v>1159</v>
      </c>
      <c r="K806" s="3"/>
      <c r="L806" s="7"/>
    </row>
    <row r="807" spans="1:12" ht="12.5" x14ac:dyDescent="0.25">
      <c r="A807" s="5"/>
      <c r="B807" s="5"/>
      <c r="C807" s="5"/>
      <c r="D807" s="5"/>
      <c r="E807" s="5"/>
      <c r="F807" s="2"/>
      <c r="G807" s="3" t="s">
        <v>1149</v>
      </c>
      <c r="H807" s="3" t="s">
        <v>44</v>
      </c>
      <c r="I807" s="2"/>
      <c r="J807" s="3" t="s">
        <v>212</v>
      </c>
      <c r="K807" s="3"/>
      <c r="L807" s="7"/>
    </row>
    <row r="808" spans="1:12" ht="12.5" x14ac:dyDescent="0.25">
      <c r="A808" s="5"/>
      <c r="B808" s="5"/>
      <c r="C808" s="5"/>
      <c r="D808" s="5"/>
      <c r="E808" s="5"/>
      <c r="F808" s="2"/>
      <c r="G808" s="3" t="s">
        <v>1161</v>
      </c>
      <c r="H808" s="3" t="s">
        <v>180</v>
      </c>
      <c r="I808" s="2"/>
      <c r="J808" s="3" t="s">
        <v>181</v>
      </c>
      <c r="K808" s="3"/>
      <c r="L808" s="7"/>
    </row>
    <row r="809" spans="1:12" ht="12.5" x14ac:dyDescent="0.25">
      <c r="A809" s="5"/>
      <c r="B809" s="5"/>
      <c r="C809" s="5"/>
      <c r="D809" s="5"/>
      <c r="E809" s="5"/>
      <c r="F809" s="2"/>
      <c r="G809" s="3" t="s">
        <v>1161</v>
      </c>
      <c r="H809" s="3" t="s">
        <v>180</v>
      </c>
      <c r="I809" s="2"/>
      <c r="J809" s="3" t="s">
        <v>183</v>
      </c>
      <c r="K809" s="3"/>
      <c r="L809" s="7"/>
    </row>
    <row r="810" spans="1:12" ht="12.5" x14ac:dyDescent="0.25">
      <c r="A810" s="5"/>
      <c r="B810" s="5"/>
      <c r="C810" s="5"/>
      <c r="D810" s="5"/>
      <c r="E810" s="5"/>
      <c r="F810" s="2"/>
      <c r="G810" s="3" t="s">
        <v>1161</v>
      </c>
      <c r="H810" s="3" t="s">
        <v>180</v>
      </c>
      <c r="I810" s="2"/>
      <c r="J810" s="3" t="s">
        <v>185</v>
      </c>
      <c r="K810" s="3"/>
      <c r="L810" s="7"/>
    </row>
    <row r="811" spans="1:12" ht="12.5" x14ac:dyDescent="0.25">
      <c r="A811" s="5"/>
      <c r="B811" s="5"/>
      <c r="C811" s="5"/>
      <c r="D811" s="5"/>
      <c r="E811" s="5"/>
      <c r="F811" s="2"/>
      <c r="G811" s="3" t="s">
        <v>1161</v>
      </c>
      <c r="H811" s="3" t="s">
        <v>180</v>
      </c>
      <c r="I811" s="2"/>
      <c r="J811" s="3" t="s">
        <v>187</v>
      </c>
      <c r="K811" s="3"/>
      <c r="L811" s="7"/>
    </row>
    <row r="812" spans="1:12" ht="12.5" x14ac:dyDescent="0.25">
      <c r="A812" s="5"/>
      <c r="B812" s="5"/>
      <c r="C812" s="5"/>
      <c r="D812" s="5"/>
      <c r="E812" s="5"/>
      <c r="F812" s="2"/>
      <c r="G812" s="3" t="s">
        <v>1161</v>
      </c>
      <c r="H812" s="3" t="s">
        <v>180</v>
      </c>
      <c r="I812" s="2"/>
      <c r="J812" s="3" t="s">
        <v>189</v>
      </c>
      <c r="K812" s="3"/>
      <c r="L812" s="7"/>
    </row>
    <row r="813" spans="1:12" ht="12.5" x14ac:dyDescent="0.25">
      <c r="A813" s="5"/>
      <c r="B813" s="5"/>
      <c r="C813" s="5"/>
      <c r="D813" s="5"/>
      <c r="E813" s="5"/>
      <c r="F813" s="2"/>
      <c r="G813" s="3" t="s">
        <v>1161</v>
      </c>
      <c r="H813" s="3" t="s">
        <v>180</v>
      </c>
      <c r="I813" s="2"/>
      <c r="J813" s="3" t="s">
        <v>41</v>
      </c>
      <c r="K813" s="3"/>
      <c r="L813" s="7"/>
    </row>
    <row r="814" spans="1:12" ht="12.5" x14ac:dyDescent="0.25">
      <c r="A814" s="5"/>
      <c r="B814" s="5"/>
      <c r="C814" s="5"/>
      <c r="D814" s="5"/>
      <c r="E814" s="5"/>
      <c r="F814" s="2"/>
      <c r="G814" s="3" t="s">
        <v>1161</v>
      </c>
      <c r="H814" s="3" t="s">
        <v>44</v>
      </c>
      <c r="I814" s="2"/>
      <c r="J814" s="3" t="s">
        <v>1150</v>
      </c>
      <c r="K814" s="3"/>
      <c r="L814" s="7"/>
    </row>
    <row r="815" spans="1:12" ht="25" x14ac:dyDescent="0.25">
      <c r="A815" s="5"/>
      <c r="B815" s="5"/>
      <c r="C815" s="5"/>
      <c r="D815" s="5"/>
      <c r="E815" s="5"/>
      <c r="F815" s="2"/>
      <c r="G815" s="3" t="s">
        <v>1161</v>
      </c>
      <c r="H815" s="3" t="s">
        <v>44</v>
      </c>
      <c r="I815" s="2"/>
      <c r="J815" s="3" t="s">
        <v>1164</v>
      </c>
      <c r="K815" s="3"/>
      <c r="L815" s="7"/>
    </row>
    <row r="816" spans="1:12" ht="12.5" x14ac:dyDescent="0.25">
      <c r="A816" s="5"/>
      <c r="B816" s="5"/>
      <c r="C816" s="5"/>
      <c r="D816" s="5"/>
      <c r="E816" s="5"/>
      <c r="F816" s="2"/>
      <c r="G816" s="3" t="s">
        <v>1161</v>
      </c>
      <c r="H816" s="3" t="s">
        <v>44</v>
      </c>
      <c r="I816" s="2"/>
      <c r="J816" s="3" t="s">
        <v>1156</v>
      </c>
      <c r="K816" s="3"/>
      <c r="L816" s="7"/>
    </row>
    <row r="817" spans="1:12" ht="25" x14ac:dyDescent="0.25">
      <c r="A817" s="5"/>
      <c r="B817" s="5"/>
      <c r="C817" s="5"/>
      <c r="D817" s="5"/>
      <c r="E817" s="5"/>
      <c r="F817" s="2"/>
      <c r="G817" s="3" t="s">
        <v>1161</v>
      </c>
      <c r="H817" s="3" t="s">
        <v>44</v>
      </c>
      <c r="I817" s="2"/>
      <c r="J817" s="3" t="s">
        <v>1158</v>
      </c>
      <c r="K817" s="3"/>
      <c r="L817" s="7"/>
    </row>
    <row r="818" spans="1:12" ht="12.5" x14ac:dyDescent="0.25">
      <c r="A818" s="5"/>
      <c r="B818" s="5"/>
      <c r="C818" s="5"/>
      <c r="D818" s="5"/>
      <c r="E818" s="5"/>
      <c r="F818" s="2"/>
      <c r="G818" s="3" t="s">
        <v>1161</v>
      </c>
      <c r="H818" s="3" t="s">
        <v>44</v>
      </c>
      <c r="I818" s="2"/>
      <c r="J818" s="3" t="s">
        <v>1159</v>
      </c>
      <c r="K818" s="3"/>
      <c r="L818" s="7"/>
    </row>
    <row r="819" spans="1:12" ht="12.5" x14ac:dyDescent="0.25">
      <c r="A819" s="5"/>
      <c r="B819" s="5"/>
      <c r="C819" s="5"/>
      <c r="D819" s="5"/>
      <c r="E819" s="5"/>
      <c r="F819" s="2"/>
      <c r="G819" s="3" t="s">
        <v>1161</v>
      </c>
      <c r="H819" s="3" t="s">
        <v>44</v>
      </c>
      <c r="I819" s="2"/>
      <c r="J819" s="3" t="s">
        <v>212</v>
      </c>
      <c r="K819" s="3"/>
      <c r="L819" s="7"/>
    </row>
    <row r="820" spans="1:12" ht="12.5" x14ac:dyDescent="0.25">
      <c r="A820" s="5"/>
      <c r="B820" s="5"/>
      <c r="C820" s="5"/>
      <c r="D820" s="5"/>
      <c r="E820" s="5"/>
      <c r="F820" s="2"/>
      <c r="G820" s="3" t="s">
        <v>194</v>
      </c>
      <c r="H820" s="3"/>
      <c r="I820" s="2"/>
      <c r="J820" s="3"/>
      <c r="K820" s="3"/>
      <c r="L820" s="7"/>
    </row>
    <row r="821" spans="1:12" ht="12.5" x14ac:dyDescent="0.25">
      <c r="A821" s="5"/>
      <c r="B821" s="5"/>
      <c r="C821" s="5"/>
      <c r="D821" s="5"/>
      <c r="E821" s="5"/>
      <c r="F821" s="2"/>
      <c r="G821" s="3" t="s">
        <v>41</v>
      </c>
      <c r="H821" s="3"/>
      <c r="I821" s="2"/>
      <c r="J821" s="3"/>
      <c r="K821" s="3"/>
      <c r="L821" s="7"/>
    </row>
    <row r="822" spans="1:12" ht="87.5" x14ac:dyDescent="0.25">
      <c r="A822" s="5"/>
      <c r="B822" s="4" t="s">
        <v>1166</v>
      </c>
      <c r="C822" s="4" t="s">
        <v>1166</v>
      </c>
      <c r="D822" s="4" t="s">
        <v>1167</v>
      </c>
      <c r="E822" s="6" t="s">
        <v>1169</v>
      </c>
      <c r="F822" s="2"/>
      <c r="G822" s="3" t="s">
        <v>1171</v>
      </c>
      <c r="H822" s="3"/>
      <c r="I822" s="2"/>
      <c r="J822" s="3"/>
      <c r="K822" s="3"/>
      <c r="L822" s="4" t="str">
        <f>IF(COUNTIF($F$822:$F$826,"&lt;&gt;")=0,"当てはまるすべての選択肢に回答してください",IF(AND(COUNTIF($F$822:$F$824,"&lt;&gt;")&gt;0,COUNTIF($F$825:$F$826,"&lt;&gt;")&gt;0),"回答選択肢と「調査対象業務においてAIを一切利用していない」「非公開」は同時に選択できません。いずれかの回答を削除してください。",IF(COUNTIF($F$825:$F$826,"&lt;&gt;")&gt;1,"825~826行目は1つだけ選択してください","")))</f>
        <v>当てはまるすべての選択肢に回答してください</v>
      </c>
    </row>
    <row r="823" spans="1:12" ht="112.5" x14ac:dyDescent="0.25">
      <c r="A823" s="5"/>
      <c r="B823" s="5"/>
      <c r="C823" s="5"/>
      <c r="D823" s="5"/>
      <c r="E823" s="5"/>
      <c r="F823" s="2"/>
      <c r="G823" s="3" t="s">
        <v>1177</v>
      </c>
      <c r="H823" s="3"/>
      <c r="I823" s="2"/>
      <c r="J823" s="3"/>
      <c r="K823" s="3"/>
      <c r="L823" s="7"/>
    </row>
    <row r="824" spans="1:12" ht="100" x14ac:dyDescent="0.25">
      <c r="A824" s="5"/>
      <c r="B824" s="5"/>
      <c r="C824" s="5"/>
      <c r="D824" s="5"/>
      <c r="E824" s="5"/>
      <c r="F824" s="2"/>
      <c r="G824" s="3" t="s">
        <v>1178</v>
      </c>
      <c r="H824" s="3"/>
      <c r="I824" s="2"/>
      <c r="J824" s="3"/>
      <c r="K824" s="3"/>
      <c r="L824" s="7"/>
    </row>
    <row r="825" spans="1:12" ht="25" x14ac:dyDescent="0.25">
      <c r="A825" s="5"/>
      <c r="B825" s="5"/>
      <c r="C825" s="5"/>
      <c r="D825" s="5"/>
      <c r="E825" s="5"/>
      <c r="F825" s="2"/>
      <c r="G825" s="3" t="s">
        <v>1179</v>
      </c>
      <c r="H825" s="3"/>
      <c r="I825" s="2"/>
      <c r="J825" s="3"/>
      <c r="K825" s="3"/>
      <c r="L825" s="7"/>
    </row>
    <row r="826" spans="1:12" ht="12.5" x14ac:dyDescent="0.25">
      <c r="A826" s="5"/>
      <c r="B826" s="5"/>
      <c r="C826" s="5"/>
      <c r="D826" s="5"/>
      <c r="E826" s="5"/>
      <c r="F826" s="2"/>
      <c r="G826" s="3" t="s">
        <v>41</v>
      </c>
      <c r="H826" s="3"/>
      <c r="I826" s="2"/>
      <c r="J826" s="3"/>
      <c r="K826" s="3"/>
      <c r="L826" s="7"/>
    </row>
    <row r="827" spans="1:12" ht="25" x14ac:dyDescent="0.25">
      <c r="A827" s="5"/>
      <c r="B827" s="5"/>
      <c r="C827" s="5"/>
      <c r="D827" s="4" t="s">
        <v>1182</v>
      </c>
      <c r="E827" s="6" t="s">
        <v>1183</v>
      </c>
      <c r="F827" s="2"/>
      <c r="G827" s="3" t="s">
        <v>1184</v>
      </c>
      <c r="H827" s="3"/>
      <c r="I827" s="2"/>
      <c r="J827" s="3"/>
      <c r="K827" s="3"/>
      <c r="L827" s="4" t="str">
        <f>IF(OR(AND(ISBLANK($F$822),ISBLANK($F$823),ISBLANK($F$824))),"",IF(COUNTIF($F$827:$F$837,"&lt;&gt;")=0,"当てはまるすべての選択肢に回答してください",IF(AND(COUNTIF($F$827:$F$835,"&lt;&gt;")&gt;0,COUNTIF($F$836:$F$837,"&lt;&gt;")&gt;0),"回答選択肢と「未実施」「非公開」は同時に選択できません。いずれかの回答を削除してください。",IF(COUNTIF($F$836:$F$837,"&lt;&gt;")&gt;1,"832~837行目は1つだけ選択してください",""))))</f>
        <v/>
      </c>
    </row>
    <row r="828" spans="1:12" ht="37.5" x14ac:dyDescent="0.25">
      <c r="A828" s="5"/>
      <c r="B828" s="5"/>
      <c r="C828" s="5"/>
      <c r="D828" s="5"/>
      <c r="E828" s="5"/>
      <c r="F828" s="2"/>
      <c r="G828" s="3" t="s">
        <v>1188</v>
      </c>
      <c r="H828" s="3"/>
      <c r="I828" s="2"/>
      <c r="J828" s="3"/>
      <c r="K828" s="3"/>
      <c r="L828" s="7"/>
    </row>
    <row r="829" spans="1:12" ht="37.5" x14ac:dyDescent="0.25">
      <c r="A829" s="5"/>
      <c r="B829" s="5"/>
      <c r="C829" s="5"/>
      <c r="D829" s="5"/>
      <c r="E829" s="5"/>
      <c r="F829" s="2"/>
      <c r="G829" s="3" t="s">
        <v>1189</v>
      </c>
      <c r="H829" s="3" t="s">
        <v>44</v>
      </c>
      <c r="I829" s="2"/>
      <c r="J829" s="3" t="s">
        <v>1190</v>
      </c>
      <c r="K829" s="3"/>
      <c r="L829" s="7"/>
    </row>
    <row r="830" spans="1:12" ht="37.5" x14ac:dyDescent="0.25">
      <c r="A830" s="5"/>
      <c r="B830" s="5"/>
      <c r="C830" s="5"/>
      <c r="D830" s="5"/>
      <c r="E830" s="5"/>
      <c r="F830" s="2"/>
      <c r="G830" s="3" t="s">
        <v>1189</v>
      </c>
      <c r="H830" s="3" t="s">
        <v>44</v>
      </c>
      <c r="I830" s="2"/>
      <c r="J830" s="3" t="s">
        <v>1192</v>
      </c>
      <c r="K830" s="3"/>
      <c r="L830" s="7"/>
    </row>
    <row r="831" spans="1:12" ht="37.5" x14ac:dyDescent="0.25">
      <c r="A831" s="5"/>
      <c r="B831" s="5"/>
      <c r="C831" s="5"/>
      <c r="D831" s="5"/>
      <c r="E831" s="5"/>
      <c r="F831" s="2"/>
      <c r="G831" s="3" t="s">
        <v>1189</v>
      </c>
      <c r="H831" s="3" t="s">
        <v>44</v>
      </c>
      <c r="I831" s="2"/>
      <c r="J831" s="3" t="s">
        <v>1194</v>
      </c>
      <c r="K831" s="3"/>
      <c r="L831" s="7"/>
    </row>
    <row r="832" spans="1:12" ht="25" x14ac:dyDescent="0.25">
      <c r="A832" s="5"/>
      <c r="B832" s="5"/>
      <c r="C832" s="5"/>
      <c r="D832" s="5"/>
      <c r="E832" s="5"/>
      <c r="F832" s="2"/>
      <c r="G832" s="3" t="s">
        <v>1196</v>
      </c>
      <c r="H832" s="3" t="s">
        <v>44</v>
      </c>
      <c r="I832" s="2"/>
      <c r="J832" s="3" t="s">
        <v>1197</v>
      </c>
      <c r="K832" s="3"/>
      <c r="L832" s="7"/>
    </row>
    <row r="833" spans="1:12" ht="25" x14ac:dyDescent="0.25">
      <c r="A833" s="5"/>
      <c r="B833" s="5"/>
      <c r="C833" s="5"/>
      <c r="D833" s="5"/>
      <c r="E833" s="5"/>
      <c r="F833" s="2"/>
      <c r="G833" s="3" t="s">
        <v>1196</v>
      </c>
      <c r="H833" s="3" t="s">
        <v>44</v>
      </c>
      <c r="I833" s="2"/>
      <c r="J833" s="3" t="s">
        <v>1199</v>
      </c>
      <c r="K833" s="3"/>
      <c r="L833" s="7"/>
    </row>
    <row r="834" spans="1:12" ht="25" x14ac:dyDescent="0.25">
      <c r="A834" s="5"/>
      <c r="B834" s="5"/>
      <c r="C834" s="5"/>
      <c r="D834" s="5"/>
      <c r="E834" s="5"/>
      <c r="F834" s="2"/>
      <c r="G834" s="3" t="s">
        <v>1196</v>
      </c>
      <c r="H834" s="3" t="s">
        <v>44</v>
      </c>
      <c r="I834" s="2"/>
      <c r="J834" s="3" t="s">
        <v>1200</v>
      </c>
      <c r="K834" s="3"/>
      <c r="L834" s="7"/>
    </row>
    <row r="835" spans="1:12" ht="12.5" x14ac:dyDescent="0.25">
      <c r="A835" s="5"/>
      <c r="B835" s="5"/>
      <c r="C835" s="5"/>
      <c r="D835" s="5"/>
      <c r="E835" s="5"/>
      <c r="F835" s="2"/>
      <c r="G835" s="3" t="s">
        <v>147</v>
      </c>
      <c r="H835" s="3"/>
      <c r="I835" s="2"/>
      <c r="J835" s="3"/>
      <c r="K835" s="3"/>
      <c r="L835" s="7"/>
    </row>
    <row r="836" spans="1:12" ht="12.5" x14ac:dyDescent="0.25">
      <c r="A836" s="5"/>
      <c r="B836" s="5"/>
      <c r="C836" s="5"/>
      <c r="D836" s="5"/>
      <c r="E836" s="5"/>
      <c r="F836" s="2"/>
      <c r="G836" s="3" t="s">
        <v>194</v>
      </c>
      <c r="H836" s="3"/>
      <c r="I836" s="2"/>
      <c r="J836" s="3"/>
      <c r="K836" s="3"/>
      <c r="L836" s="7"/>
    </row>
    <row r="837" spans="1:12" ht="12.5" x14ac:dyDescent="0.25">
      <c r="A837" s="5"/>
      <c r="B837" s="5"/>
      <c r="C837" s="5"/>
      <c r="D837" s="5"/>
      <c r="E837" s="5"/>
      <c r="F837" s="2"/>
      <c r="G837" s="3" t="s">
        <v>41</v>
      </c>
      <c r="H837" s="3"/>
      <c r="I837" s="2"/>
      <c r="J837" s="3"/>
      <c r="K837" s="3"/>
      <c r="L837" s="7"/>
    </row>
    <row r="838" spans="1:12" ht="25" x14ac:dyDescent="0.25">
      <c r="A838" s="5"/>
      <c r="B838" s="5"/>
      <c r="C838" s="5"/>
      <c r="D838" s="4" t="s">
        <v>1201</v>
      </c>
      <c r="E838" s="6" t="s">
        <v>1202</v>
      </c>
      <c r="F838" s="2"/>
      <c r="G838" s="3" t="s">
        <v>1203</v>
      </c>
      <c r="H838" s="3"/>
      <c r="I838" s="2"/>
      <c r="J838" s="3"/>
      <c r="K838" s="3"/>
      <c r="L838" s="4" t="str">
        <f>IF(OR(AND(ISBLANK($F$822),ISBLANK($F$823),ISBLANK($F$824))),"",IF(COUNTIF($F$838:$F$854,"&lt;&gt;")=0,"当てはまるすべての選択肢に回答してください",IF(AND(COUNTIF($F$838:$F$852,"&lt;&gt;")&gt;0,COUNTIF($F$853:$F$854,"&lt;&gt;")&gt;0),"回答選択肢と「未実施」「非公開」は同時に選択できません。いずれかの回答を削除してください。",IF(COUNTIF($F$853:$F$854,"&lt;&gt;")&gt;1,"847~854行目は1つだけ選択してください",""))))</f>
        <v/>
      </c>
    </row>
    <row r="839" spans="1:12" ht="25" x14ac:dyDescent="0.25">
      <c r="A839" s="5"/>
      <c r="B839" s="5"/>
      <c r="C839" s="5"/>
      <c r="D839" s="5"/>
      <c r="E839" s="5"/>
      <c r="F839" s="2"/>
      <c r="G839" s="3" t="s">
        <v>1207</v>
      </c>
      <c r="H839" s="3"/>
      <c r="I839" s="2"/>
      <c r="J839" s="3"/>
      <c r="K839" s="3"/>
      <c r="L839" s="7"/>
    </row>
    <row r="840" spans="1:12" ht="25" x14ac:dyDescent="0.25">
      <c r="A840" s="5"/>
      <c r="B840" s="5"/>
      <c r="C840" s="5"/>
      <c r="D840" s="5"/>
      <c r="E840" s="5"/>
      <c r="F840" s="2"/>
      <c r="G840" s="3" t="s">
        <v>1208</v>
      </c>
      <c r="H840" s="3"/>
      <c r="I840" s="2"/>
      <c r="J840" s="3"/>
      <c r="K840" s="3"/>
      <c r="L840" s="7"/>
    </row>
    <row r="841" spans="1:12" ht="25" x14ac:dyDescent="0.25">
      <c r="A841" s="5"/>
      <c r="B841" s="5"/>
      <c r="C841" s="5"/>
      <c r="D841" s="5"/>
      <c r="E841" s="5"/>
      <c r="F841" s="2"/>
      <c r="G841" s="3" t="s">
        <v>1209</v>
      </c>
      <c r="H841" s="3"/>
      <c r="I841" s="2"/>
      <c r="J841" s="3"/>
      <c r="K841" s="3"/>
      <c r="L841" s="7"/>
    </row>
    <row r="842" spans="1:12" ht="25" x14ac:dyDescent="0.25">
      <c r="A842" s="5"/>
      <c r="B842" s="5"/>
      <c r="C842" s="5"/>
      <c r="D842" s="5"/>
      <c r="E842" s="5"/>
      <c r="F842" s="2"/>
      <c r="G842" s="3" t="s">
        <v>1210</v>
      </c>
      <c r="H842" s="3" t="s">
        <v>44</v>
      </c>
      <c r="I842" s="2"/>
      <c r="J842" s="3" t="s">
        <v>1211</v>
      </c>
      <c r="K842" s="3"/>
      <c r="L842" s="7"/>
    </row>
    <row r="843" spans="1:12" ht="25" x14ac:dyDescent="0.25">
      <c r="A843" s="5"/>
      <c r="B843" s="5"/>
      <c r="C843" s="5"/>
      <c r="D843" s="5"/>
      <c r="E843" s="5"/>
      <c r="F843" s="2"/>
      <c r="G843" s="3" t="s">
        <v>1210</v>
      </c>
      <c r="H843" s="3" t="s">
        <v>44</v>
      </c>
      <c r="I843" s="2"/>
      <c r="J843" s="3" t="s">
        <v>1213</v>
      </c>
      <c r="K843" s="3"/>
      <c r="L843" s="7"/>
    </row>
    <row r="844" spans="1:12" ht="25" x14ac:dyDescent="0.25">
      <c r="A844" s="5"/>
      <c r="B844" s="5"/>
      <c r="C844" s="5"/>
      <c r="D844" s="5"/>
      <c r="E844" s="5"/>
      <c r="F844" s="2"/>
      <c r="G844" s="3" t="s">
        <v>1210</v>
      </c>
      <c r="H844" s="3" t="s">
        <v>44</v>
      </c>
      <c r="I844" s="2"/>
      <c r="J844" s="3" t="s">
        <v>1216</v>
      </c>
      <c r="K844" s="3"/>
      <c r="L844" s="7"/>
    </row>
    <row r="845" spans="1:12" ht="25" x14ac:dyDescent="0.25">
      <c r="A845" s="5"/>
      <c r="B845" s="5"/>
      <c r="C845" s="5"/>
      <c r="D845" s="5"/>
      <c r="E845" s="5"/>
      <c r="F845" s="2"/>
      <c r="G845" s="3" t="s">
        <v>1218</v>
      </c>
      <c r="H845" s="3" t="s">
        <v>44</v>
      </c>
      <c r="I845" s="2"/>
      <c r="J845" s="3" t="s">
        <v>1219</v>
      </c>
      <c r="K845" s="3"/>
      <c r="L845" s="7"/>
    </row>
    <row r="846" spans="1:12" ht="25" x14ac:dyDescent="0.25">
      <c r="A846" s="5"/>
      <c r="B846" s="5"/>
      <c r="C846" s="5"/>
      <c r="D846" s="5"/>
      <c r="E846" s="5"/>
      <c r="F846" s="2"/>
      <c r="G846" s="3" t="s">
        <v>1218</v>
      </c>
      <c r="H846" s="3" t="s">
        <v>44</v>
      </c>
      <c r="I846" s="2"/>
      <c r="J846" s="3" t="s">
        <v>1221</v>
      </c>
      <c r="K846" s="3"/>
      <c r="L846" s="7"/>
    </row>
    <row r="847" spans="1:12" ht="25" x14ac:dyDescent="0.25">
      <c r="A847" s="5"/>
      <c r="B847" s="5"/>
      <c r="C847" s="5"/>
      <c r="D847" s="5"/>
      <c r="E847" s="5"/>
      <c r="F847" s="2"/>
      <c r="G847" s="3" t="s">
        <v>1218</v>
      </c>
      <c r="H847" s="3" t="s">
        <v>44</v>
      </c>
      <c r="I847" s="2"/>
      <c r="J847" s="3" t="s">
        <v>1223</v>
      </c>
      <c r="K847" s="3"/>
      <c r="L847" s="7"/>
    </row>
    <row r="848" spans="1:12" ht="25" x14ac:dyDescent="0.25">
      <c r="A848" s="5"/>
      <c r="B848" s="5"/>
      <c r="C848" s="5"/>
      <c r="D848" s="5"/>
      <c r="E848" s="5"/>
      <c r="F848" s="2"/>
      <c r="G848" s="3" t="s">
        <v>1218</v>
      </c>
      <c r="H848" s="3" t="s">
        <v>44</v>
      </c>
      <c r="I848" s="2"/>
      <c r="J848" s="3" t="s">
        <v>1224</v>
      </c>
      <c r="K848" s="3"/>
      <c r="L848" s="7"/>
    </row>
    <row r="849" spans="1:12" ht="25" x14ac:dyDescent="0.25">
      <c r="A849" s="5"/>
      <c r="B849" s="5"/>
      <c r="C849" s="5"/>
      <c r="D849" s="5"/>
      <c r="E849" s="5"/>
      <c r="F849" s="2"/>
      <c r="G849" s="3" t="s">
        <v>1225</v>
      </c>
      <c r="H849" s="3" t="s">
        <v>44</v>
      </c>
      <c r="I849" s="2"/>
      <c r="J849" s="3" t="s">
        <v>1226</v>
      </c>
      <c r="K849" s="3"/>
      <c r="L849" s="7"/>
    </row>
    <row r="850" spans="1:12" ht="25" x14ac:dyDescent="0.25">
      <c r="A850" s="5"/>
      <c r="B850" s="5"/>
      <c r="C850" s="5"/>
      <c r="D850" s="5"/>
      <c r="E850" s="5"/>
      <c r="F850" s="2"/>
      <c r="G850" s="3" t="s">
        <v>1225</v>
      </c>
      <c r="H850" s="3" t="s">
        <v>44</v>
      </c>
      <c r="I850" s="2"/>
      <c r="J850" s="3" t="s">
        <v>1228</v>
      </c>
      <c r="K850" s="3"/>
      <c r="L850" s="7"/>
    </row>
    <row r="851" spans="1:12" ht="25" x14ac:dyDescent="0.25">
      <c r="A851" s="5"/>
      <c r="B851" s="5"/>
      <c r="C851" s="5"/>
      <c r="D851" s="5"/>
      <c r="E851" s="5"/>
      <c r="F851" s="2"/>
      <c r="G851" s="3" t="s">
        <v>1230</v>
      </c>
      <c r="H851" s="3"/>
      <c r="I851" s="2"/>
      <c r="J851" s="3"/>
      <c r="K851" s="3"/>
      <c r="L851" s="7"/>
    </row>
    <row r="852" spans="1:12" ht="12.5" x14ac:dyDescent="0.25">
      <c r="A852" s="5"/>
      <c r="B852" s="5"/>
      <c r="C852" s="5"/>
      <c r="D852" s="5"/>
      <c r="E852" s="5"/>
      <c r="F852" s="2"/>
      <c r="G852" s="3" t="s">
        <v>147</v>
      </c>
      <c r="H852" s="3"/>
      <c r="I852" s="2"/>
      <c r="J852" s="3"/>
      <c r="K852" s="3"/>
      <c r="L852" s="7"/>
    </row>
    <row r="853" spans="1:12" ht="12.5" x14ac:dyDescent="0.25">
      <c r="A853" s="5"/>
      <c r="B853" s="5"/>
      <c r="C853" s="5"/>
      <c r="D853" s="5"/>
      <c r="E853" s="5"/>
      <c r="F853" s="2"/>
      <c r="G853" s="3" t="s">
        <v>194</v>
      </c>
      <c r="H853" s="3"/>
      <c r="I853" s="2"/>
      <c r="J853" s="3"/>
      <c r="K853" s="3"/>
      <c r="L853" s="7"/>
    </row>
    <row r="854" spans="1:12" ht="12.5" x14ac:dyDescent="0.25">
      <c r="A854" s="5"/>
      <c r="B854" s="5"/>
      <c r="C854" s="5"/>
      <c r="D854" s="5"/>
      <c r="E854" s="5"/>
      <c r="F854" s="2"/>
      <c r="G854" s="3" t="s">
        <v>41</v>
      </c>
      <c r="H854" s="3"/>
      <c r="I854" s="2"/>
      <c r="J854" s="3"/>
      <c r="K854" s="3"/>
      <c r="L854" s="7"/>
    </row>
    <row r="855" spans="1:12" ht="37.5" x14ac:dyDescent="0.25">
      <c r="A855" s="5"/>
      <c r="B855" s="5"/>
      <c r="C855" s="5"/>
      <c r="D855" s="4" t="s">
        <v>1231</v>
      </c>
      <c r="E855" s="6" t="s">
        <v>1232</v>
      </c>
      <c r="F855" s="2"/>
      <c r="G855" s="3" t="s">
        <v>1233</v>
      </c>
      <c r="H855" s="3" t="s">
        <v>44</v>
      </c>
      <c r="I855" s="2"/>
      <c r="J855" s="3" t="s">
        <v>1234</v>
      </c>
      <c r="K855" s="3"/>
      <c r="L855" s="4" t="str">
        <f>IF(OR(AND(ISBLANK($F$823),ISBLANK($F$824))),"",IF(COUNTIF($F$855:$F$869,"&lt;&gt;")=0,"当てはまるすべての選択肢に回答してください",IF(AND(COUNTIF($F$855:$F$867,"&lt;&gt;")&gt;0,COUNTIF($F$868:$F$869,"&lt;&gt;")&gt;0),"回答選択肢と「未実施」「非公開」は同時に選択できません。いずれかの回答を削除してください。",IF(COUNTIF($F$868:$F$869,"&lt;&gt;")&gt;1,"859~869行目は1つだけ選択してください",""))))</f>
        <v/>
      </c>
    </row>
    <row r="856" spans="1:12" ht="37.5" x14ac:dyDescent="0.25">
      <c r="A856" s="5"/>
      <c r="B856" s="5"/>
      <c r="C856" s="5"/>
      <c r="D856" s="5"/>
      <c r="E856" s="5"/>
      <c r="F856" s="2"/>
      <c r="G856" s="3" t="s">
        <v>1233</v>
      </c>
      <c r="H856" s="3" t="s">
        <v>44</v>
      </c>
      <c r="I856" s="2"/>
      <c r="J856" s="3" t="s">
        <v>1235</v>
      </c>
      <c r="K856" s="3"/>
      <c r="L856" s="7"/>
    </row>
    <row r="857" spans="1:12" ht="37.5" x14ac:dyDescent="0.25">
      <c r="A857" s="5"/>
      <c r="B857" s="5"/>
      <c r="C857" s="5"/>
      <c r="D857" s="5"/>
      <c r="E857" s="5"/>
      <c r="F857" s="2"/>
      <c r="G857" s="3" t="s">
        <v>1233</v>
      </c>
      <c r="H857" s="3" t="s">
        <v>44</v>
      </c>
      <c r="I857" s="2"/>
      <c r="J857" s="3" t="s">
        <v>1237</v>
      </c>
      <c r="K857" s="3"/>
      <c r="L857" s="7"/>
    </row>
    <row r="858" spans="1:12" ht="37.5" x14ac:dyDescent="0.25">
      <c r="A858" s="5"/>
      <c r="B858" s="5"/>
      <c r="C858" s="5"/>
      <c r="D858" s="5"/>
      <c r="E858" s="5"/>
      <c r="F858" s="2"/>
      <c r="G858" s="3" t="s">
        <v>1233</v>
      </c>
      <c r="H858" s="3" t="s">
        <v>44</v>
      </c>
      <c r="I858" s="2"/>
      <c r="J858" s="3" t="s">
        <v>1238</v>
      </c>
      <c r="K858" s="3"/>
      <c r="L858" s="7"/>
    </row>
    <row r="859" spans="1:12" ht="37.5" x14ac:dyDescent="0.25">
      <c r="A859" s="5"/>
      <c r="B859" s="5"/>
      <c r="C859" s="5"/>
      <c r="D859" s="5"/>
      <c r="E859" s="5"/>
      <c r="F859" s="2"/>
      <c r="G859" s="3" t="s">
        <v>1233</v>
      </c>
      <c r="H859" s="3" t="s">
        <v>44</v>
      </c>
      <c r="I859" s="2"/>
      <c r="J859" s="3" t="s">
        <v>1239</v>
      </c>
      <c r="K859" s="3"/>
      <c r="L859" s="7"/>
    </row>
    <row r="860" spans="1:12" ht="25" x14ac:dyDescent="0.25">
      <c r="A860" s="5"/>
      <c r="B860" s="5"/>
      <c r="C860" s="5"/>
      <c r="D860" s="5"/>
      <c r="E860" s="5"/>
      <c r="F860" s="2"/>
      <c r="G860" s="3" t="s">
        <v>1240</v>
      </c>
      <c r="H860" s="3" t="s">
        <v>44</v>
      </c>
      <c r="I860" s="2"/>
      <c r="J860" s="3" t="s">
        <v>1241</v>
      </c>
      <c r="K860" s="3"/>
      <c r="L860" s="7"/>
    </row>
    <row r="861" spans="1:12" ht="25" x14ac:dyDescent="0.25">
      <c r="A861" s="5"/>
      <c r="B861" s="5"/>
      <c r="C861" s="5"/>
      <c r="D861" s="5"/>
      <c r="E861" s="5"/>
      <c r="F861" s="2"/>
      <c r="G861" s="3" t="s">
        <v>1240</v>
      </c>
      <c r="H861" s="3" t="s">
        <v>44</v>
      </c>
      <c r="I861" s="2"/>
      <c r="J861" s="3" t="s">
        <v>1242</v>
      </c>
      <c r="K861" s="3"/>
      <c r="L861" s="7"/>
    </row>
    <row r="862" spans="1:12" ht="25" x14ac:dyDescent="0.25">
      <c r="A862" s="5"/>
      <c r="B862" s="5"/>
      <c r="C862" s="5"/>
      <c r="D862" s="5"/>
      <c r="E862" s="5"/>
      <c r="F862" s="2"/>
      <c r="G862" s="3" t="s">
        <v>1240</v>
      </c>
      <c r="H862" s="3" t="s">
        <v>44</v>
      </c>
      <c r="I862" s="2"/>
      <c r="J862" s="3" t="s">
        <v>1243</v>
      </c>
      <c r="K862" s="3"/>
      <c r="L862" s="7"/>
    </row>
    <row r="863" spans="1:12" ht="37.5" x14ac:dyDescent="0.25">
      <c r="A863" s="5"/>
      <c r="B863" s="5"/>
      <c r="C863" s="5"/>
      <c r="D863" s="5"/>
      <c r="E863" s="5"/>
      <c r="F863" s="2"/>
      <c r="G863" s="3" t="s">
        <v>1245</v>
      </c>
      <c r="H863" s="3" t="s">
        <v>44</v>
      </c>
      <c r="I863" s="2"/>
      <c r="J863" s="3" t="s">
        <v>1246</v>
      </c>
      <c r="K863" s="3"/>
      <c r="L863" s="7"/>
    </row>
    <row r="864" spans="1:12" ht="37.5" x14ac:dyDescent="0.25">
      <c r="A864" s="5"/>
      <c r="B864" s="5"/>
      <c r="C864" s="5"/>
      <c r="D864" s="5"/>
      <c r="E864" s="5"/>
      <c r="F864" s="2"/>
      <c r="G864" s="3" t="s">
        <v>1245</v>
      </c>
      <c r="H864" s="3" t="s">
        <v>44</v>
      </c>
      <c r="I864" s="2"/>
      <c r="J864" s="3" t="s">
        <v>1248</v>
      </c>
      <c r="K864" s="3"/>
      <c r="L864" s="7"/>
    </row>
    <row r="865" spans="1:12" ht="37.5" x14ac:dyDescent="0.25">
      <c r="A865" s="5"/>
      <c r="B865" s="5"/>
      <c r="C865" s="5"/>
      <c r="D865" s="5"/>
      <c r="E865" s="5"/>
      <c r="F865" s="2"/>
      <c r="G865" s="3" t="s">
        <v>1245</v>
      </c>
      <c r="H865" s="3" t="s">
        <v>44</v>
      </c>
      <c r="I865" s="2"/>
      <c r="J865" s="3" t="s">
        <v>1249</v>
      </c>
      <c r="K865" s="3"/>
      <c r="L865" s="7"/>
    </row>
    <row r="866" spans="1:12" ht="25" x14ac:dyDescent="0.25">
      <c r="A866" s="5"/>
      <c r="B866" s="5"/>
      <c r="C866" s="5"/>
      <c r="D866" s="5"/>
      <c r="E866" s="5"/>
      <c r="F866" s="2"/>
      <c r="G866" s="3" t="s">
        <v>1245</v>
      </c>
      <c r="H866" s="3" t="s">
        <v>44</v>
      </c>
      <c r="I866" s="2"/>
      <c r="J866" s="3" t="s">
        <v>1250</v>
      </c>
      <c r="K866" s="3"/>
      <c r="L866" s="7"/>
    </row>
    <row r="867" spans="1:12" ht="12.5" x14ac:dyDescent="0.25">
      <c r="A867" s="5"/>
      <c r="B867" s="5"/>
      <c r="C867" s="5"/>
      <c r="D867" s="5"/>
      <c r="E867" s="5"/>
      <c r="F867" s="2"/>
      <c r="G867" s="3" t="s">
        <v>147</v>
      </c>
      <c r="H867" s="3"/>
      <c r="I867" s="2"/>
      <c r="J867" s="3"/>
      <c r="K867" s="3"/>
      <c r="L867" s="7"/>
    </row>
    <row r="868" spans="1:12" ht="12.5" x14ac:dyDescent="0.25">
      <c r="A868" s="5"/>
      <c r="B868" s="5"/>
      <c r="C868" s="5"/>
      <c r="D868" s="5"/>
      <c r="E868" s="5"/>
      <c r="F868" s="2"/>
      <c r="G868" s="3" t="s">
        <v>194</v>
      </c>
      <c r="H868" s="3"/>
      <c r="I868" s="2"/>
      <c r="J868" s="3"/>
      <c r="K868" s="3"/>
      <c r="L868" s="7"/>
    </row>
    <row r="869" spans="1:12" ht="12.5" x14ac:dyDescent="0.25">
      <c r="A869" s="5"/>
      <c r="B869" s="5"/>
      <c r="C869" s="5"/>
      <c r="D869" s="5"/>
      <c r="E869" s="5"/>
      <c r="F869" s="2"/>
      <c r="G869" s="3" t="s">
        <v>41</v>
      </c>
      <c r="H869" s="3"/>
      <c r="I869" s="2"/>
      <c r="J869" s="3"/>
      <c r="K869" s="3"/>
      <c r="L869" s="7"/>
    </row>
  </sheetData>
  <mergeCells count="287">
    <mergeCell ref="L488:L494"/>
    <mergeCell ref="L495:L501"/>
    <mergeCell ref="L502:L522"/>
    <mergeCell ref="L523:L528"/>
    <mergeCell ref="L529:L540"/>
    <mergeCell ref="L541:L562"/>
    <mergeCell ref="L563:L565"/>
    <mergeCell ref="L566:L573"/>
    <mergeCell ref="L574:L593"/>
    <mergeCell ref="L422:L435"/>
    <mergeCell ref="L436:L442"/>
    <mergeCell ref="L443:L457"/>
    <mergeCell ref="L458:L462"/>
    <mergeCell ref="L463:L467"/>
    <mergeCell ref="L468:L470"/>
    <mergeCell ref="L471:L480"/>
    <mergeCell ref="L481:L484"/>
    <mergeCell ref="L485:L487"/>
    <mergeCell ref="L323:L327"/>
    <mergeCell ref="L328:L339"/>
    <mergeCell ref="L340:L342"/>
    <mergeCell ref="L343:L360"/>
    <mergeCell ref="L361:L376"/>
    <mergeCell ref="L377:L386"/>
    <mergeCell ref="L387:L389"/>
    <mergeCell ref="L390:L401"/>
    <mergeCell ref="L402:L421"/>
    <mergeCell ref="L802:L821"/>
    <mergeCell ref="L822:L826"/>
    <mergeCell ref="L827:L837"/>
    <mergeCell ref="L838:L854"/>
    <mergeCell ref="L855:L869"/>
    <mergeCell ref="L722:L731"/>
    <mergeCell ref="L732:L741"/>
    <mergeCell ref="L742:L749"/>
    <mergeCell ref="L750:L757"/>
    <mergeCell ref="L758:L762"/>
    <mergeCell ref="L763:L775"/>
    <mergeCell ref="L776:L785"/>
    <mergeCell ref="E683:E694"/>
    <mergeCell ref="E566:E573"/>
    <mergeCell ref="E574:E593"/>
    <mergeCell ref="E594:E610"/>
    <mergeCell ref="E611:E643"/>
    <mergeCell ref="E644:E656"/>
    <mergeCell ref="E657:E668"/>
    <mergeCell ref="E669:E673"/>
    <mergeCell ref="L786:L801"/>
    <mergeCell ref="L594:L610"/>
    <mergeCell ref="L611:L643"/>
    <mergeCell ref="L644:L656"/>
    <mergeCell ref="L657:L668"/>
    <mergeCell ref="L669:L673"/>
    <mergeCell ref="L674:L682"/>
    <mergeCell ref="L683:L694"/>
    <mergeCell ref="L695:L704"/>
    <mergeCell ref="L705:L707"/>
    <mergeCell ref="L708:L712"/>
    <mergeCell ref="L713:L718"/>
    <mergeCell ref="L719:L721"/>
    <mergeCell ref="C495:C501"/>
    <mergeCell ref="D495:D501"/>
    <mergeCell ref="B502:B565"/>
    <mergeCell ref="C502:C565"/>
    <mergeCell ref="D502:D522"/>
    <mergeCell ref="D523:D528"/>
    <mergeCell ref="D529:D540"/>
    <mergeCell ref="D541:D562"/>
    <mergeCell ref="E674:E682"/>
    <mergeCell ref="D323:D327"/>
    <mergeCell ref="D328:D339"/>
    <mergeCell ref="D340:D342"/>
    <mergeCell ref="D256:D264"/>
    <mergeCell ref="B265:B360"/>
    <mergeCell ref="C265:C360"/>
    <mergeCell ref="D265:D272"/>
    <mergeCell ref="D273:D285"/>
    <mergeCell ref="D286:D296"/>
    <mergeCell ref="D297:D303"/>
    <mergeCell ref="L159:L187"/>
    <mergeCell ref="L188:L201"/>
    <mergeCell ref="L202:L219"/>
    <mergeCell ref="L220:L226"/>
    <mergeCell ref="B202:B264"/>
    <mergeCell ref="C202:C264"/>
    <mergeCell ref="D304:D310"/>
    <mergeCell ref="D311:D319"/>
    <mergeCell ref="D320:D322"/>
    <mergeCell ref="L227:L245"/>
    <mergeCell ref="L246:L255"/>
    <mergeCell ref="L256:L264"/>
    <mergeCell ref="L265:L272"/>
    <mergeCell ref="L273:L285"/>
    <mergeCell ref="L286:L296"/>
    <mergeCell ref="L297:L303"/>
    <mergeCell ref="L304:L310"/>
    <mergeCell ref="L311:L319"/>
    <mergeCell ref="L320:L322"/>
    <mergeCell ref="A2:A37"/>
    <mergeCell ref="B2:B37"/>
    <mergeCell ref="E2:E5"/>
    <mergeCell ref="E30:E33"/>
    <mergeCell ref="E34:E37"/>
    <mergeCell ref="E38:E62"/>
    <mergeCell ref="B63:B65"/>
    <mergeCell ref="C63:C65"/>
    <mergeCell ref="E63:E65"/>
    <mergeCell ref="B38:B62"/>
    <mergeCell ref="B159:B201"/>
    <mergeCell ref="C159:C201"/>
    <mergeCell ref="D159:D187"/>
    <mergeCell ref="D188:D201"/>
    <mergeCell ref="D202:D219"/>
    <mergeCell ref="D220:D226"/>
    <mergeCell ref="D227:D245"/>
    <mergeCell ref="D246:D255"/>
    <mergeCell ref="B1:C1"/>
    <mergeCell ref="B66:B71"/>
    <mergeCell ref="C66:C71"/>
    <mergeCell ref="D66:D71"/>
    <mergeCell ref="D27:D29"/>
    <mergeCell ref="E27:E29"/>
    <mergeCell ref="L27:L29"/>
    <mergeCell ref="L30:L33"/>
    <mergeCell ref="L22:L26"/>
    <mergeCell ref="L34:L37"/>
    <mergeCell ref="B72:B130"/>
    <mergeCell ref="C72:C130"/>
    <mergeCell ref="B131:B158"/>
    <mergeCell ref="C131:C158"/>
    <mergeCell ref="D131:D142"/>
    <mergeCell ref="D143:D158"/>
    <mergeCell ref="E66:E71"/>
    <mergeCell ref="E72:E83"/>
    <mergeCell ref="L38:L62"/>
    <mergeCell ref="L63:L65"/>
    <mergeCell ref="L66:L71"/>
    <mergeCell ref="L72:L83"/>
    <mergeCell ref="L84:L100"/>
    <mergeCell ref="L101:L114"/>
    <mergeCell ref="L115:L130"/>
    <mergeCell ref="L131:L142"/>
    <mergeCell ref="L143:L158"/>
    <mergeCell ref="D6:D17"/>
    <mergeCell ref="E6:E17"/>
    <mergeCell ref="D2:D5"/>
    <mergeCell ref="D18:D21"/>
    <mergeCell ref="L6:L17"/>
    <mergeCell ref="L18:L21"/>
    <mergeCell ref="D22:D26"/>
    <mergeCell ref="E22:E26"/>
    <mergeCell ref="E18:E21"/>
    <mergeCell ref="L2:L5"/>
    <mergeCell ref="D827:D837"/>
    <mergeCell ref="D838:D854"/>
    <mergeCell ref="D855:D869"/>
    <mergeCell ref="C2:C37"/>
    <mergeCell ref="D30:D33"/>
    <mergeCell ref="D34:D37"/>
    <mergeCell ref="A38:A869"/>
    <mergeCell ref="C38:C62"/>
    <mergeCell ref="D38:D62"/>
    <mergeCell ref="D63:D65"/>
    <mergeCell ref="D722:D731"/>
    <mergeCell ref="B732:B749"/>
    <mergeCell ref="C732:C749"/>
    <mergeCell ref="D732:D741"/>
    <mergeCell ref="D742:D749"/>
    <mergeCell ref="B750:B762"/>
    <mergeCell ref="C750:C762"/>
    <mergeCell ref="D750:D757"/>
    <mergeCell ref="D758:D762"/>
    <mergeCell ref="B763:B821"/>
    <mergeCell ref="C763:C821"/>
    <mergeCell ref="D763:D775"/>
    <mergeCell ref="D776:D785"/>
    <mergeCell ref="D786:D801"/>
    <mergeCell ref="E563:E565"/>
    <mergeCell ref="D343:D360"/>
    <mergeCell ref="B361:B494"/>
    <mergeCell ref="C361:C494"/>
    <mergeCell ref="D361:D376"/>
    <mergeCell ref="D377:D386"/>
    <mergeCell ref="D387:D389"/>
    <mergeCell ref="D390:D401"/>
    <mergeCell ref="D822:D826"/>
    <mergeCell ref="D802:D821"/>
    <mergeCell ref="B822:B869"/>
    <mergeCell ref="C822:C869"/>
    <mergeCell ref="D402:D421"/>
    <mergeCell ref="D422:D435"/>
    <mergeCell ref="D436:D442"/>
    <mergeCell ref="D443:D457"/>
    <mergeCell ref="D458:D462"/>
    <mergeCell ref="D463:D467"/>
    <mergeCell ref="D468:D470"/>
    <mergeCell ref="D471:D480"/>
    <mergeCell ref="D481:D484"/>
    <mergeCell ref="D485:D487"/>
    <mergeCell ref="D488:D494"/>
    <mergeCell ref="B495:B501"/>
    <mergeCell ref="E471:E480"/>
    <mergeCell ref="E481:E484"/>
    <mergeCell ref="E485:E487"/>
    <mergeCell ref="E488:E494"/>
    <mergeCell ref="E495:E501"/>
    <mergeCell ref="E502:E522"/>
    <mergeCell ref="E523:E528"/>
    <mergeCell ref="E529:E540"/>
    <mergeCell ref="E541:E562"/>
    <mergeCell ref="E387:E389"/>
    <mergeCell ref="E390:E401"/>
    <mergeCell ref="E402:E421"/>
    <mergeCell ref="E422:E435"/>
    <mergeCell ref="E436:E442"/>
    <mergeCell ref="E443:E457"/>
    <mergeCell ref="E458:E462"/>
    <mergeCell ref="E463:E467"/>
    <mergeCell ref="E468:E470"/>
    <mergeCell ref="E304:E310"/>
    <mergeCell ref="E311:E319"/>
    <mergeCell ref="E320:E322"/>
    <mergeCell ref="E323:E327"/>
    <mergeCell ref="E328:E339"/>
    <mergeCell ref="E340:E342"/>
    <mergeCell ref="E343:E360"/>
    <mergeCell ref="E361:E376"/>
    <mergeCell ref="E377:E386"/>
    <mergeCell ref="E159:E187"/>
    <mergeCell ref="E188:E201"/>
    <mergeCell ref="E227:E245"/>
    <mergeCell ref="E246:E255"/>
    <mergeCell ref="E256:E264"/>
    <mergeCell ref="E265:E272"/>
    <mergeCell ref="E273:E285"/>
    <mergeCell ref="E286:E296"/>
    <mergeCell ref="E297:E303"/>
    <mergeCell ref="E202:E219"/>
    <mergeCell ref="E220:E226"/>
    <mergeCell ref="D72:D83"/>
    <mergeCell ref="D84:D100"/>
    <mergeCell ref="E84:E100"/>
    <mergeCell ref="E101:E114"/>
    <mergeCell ref="D101:D114"/>
    <mergeCell ref="D115:D130"/>
    <mergeCell ref="E115:E130"/>
    <mergeCell ref="E131:E142"/>
    <mergeCell ref="E143:E158"/>
    <mergeCell ref="E838:E854"/>
    <mergeCell ref="E855:E869"/>
    <mergeCell ref="E742:E749"/>
    <mergeCell ref="E750:E757"/>
    <mergeCell ref="E758:E762"/>
    <mergeCell ref="E763:E775"/>
    <mergeCell ref="E776:E785"/>
    <mergeCell ref="E786:E801"/>
    <mergeCell ref="E802:E821"/>
    <mergeCell ref="E695:E704"/>
    <mergeCell ref="E705:E707"/>
    <mergeCell ref="E708:E712"/>
    <mergeCell ref="E713:E718"/>
    <mergeCell ref="E719:E721"/>
    <mergeCell ref="E722:E731"/>
    <mergeCell ref="E732:E741"/>
    <mergeCell ref="E822:E826"/>
    <mergeCell ref="E827:E837"/>
    <mergeCell ref="B674:B682"/>
    <mergeCell ref="C674:C682"/>
    <mergeCell ref="D674:D682"/>
    <mergeCell ref="B683:B731"/>
    <mergeCell ref="C683:C731"/>
    <mergeCell ref="D683:D694"/>
    <mergeCell ref="D695:D704"/>
    <mergeCell ref="D705:D707"/>
    <mergeCell ref="D708:D712"/>
    <mergeCell ref="D713:D718"/>
    <mergeCell ref="D719:D721"/>
    <mergeCell ref="D644:D656"/>
    <mergeCell ref="D657:D668"/>
    <mergeCell ref="D563:D565"/>
    <mergeCell ref="B566:B673"/>
    <mergeCell ref="C566:C673"/>
    <mergeCell ref="D566:D573"/>
    <mergeCell ref="D574:D593"/>
    <mergeCell ref="D594:D610"/>
    <mergeCell ref="D611:D643"/>
    <mergeCell ref="D669:D673"/>
  </mergeCells>
  <phoneticPr fontId="3"/>
  <conditionalFormatting sqref="D6:K26">
    <cfRule type="expression" dxfId="3543" priority="1887" stopIfTrue="1">
      <formula>AND(ISBLANK($F$2),ISBLANK($F$3))</formula>
    </cfRule>
  </conditionalFormatting>
  <conditionalFormatting sqref="D227:K245">
    <cfRule type="expression" dxfId="3542" priority="1822" stopIfTrue="1">
      <formula>COUNTIF($F$220:$F$224,"&lt;&gt;")=0</formula>
    </cfRule>
  </conditionalFormatting>
  <conditionalFormatting sqref="D265:K310">
    <cfRule type="expression" dxfId="3541" priority="1877" stopIfTrue="1">
      <formula>AND(ISBLANK($F$31),ISBLANK($F$32))</formula>
    </cfRule>
  </conditionalFormatting>
  <conditionalFormatting sqref="D311:K319">
    <cfRule type="expression" dxfId="3540" priority="1886" stopIfTrue="1">
      <formula>AND(ISBLANK($F$28),ISBLANK($F$29))</formula>
    </cfRule>
  </conditionalFormatting>
  <conditionalFormatting sqref="D320:K327">
    <cfRule type="expression" dxfId="3539" priority="1875" stopIfTrue="1">
      <formula>AND(ISBLANK($F$31),ISBLANK($F$32))</formula>
    </cfRule>
  </conditionalFormatting>
  <conditionalFormatting sqref="D323:K327">
    <cfRule type="expression" dxfId="3538" priority="1874" stopIfTrue="1">
      <formula>ISBLANK($F$320)</formula>
    </cfRule>
  </conditionalFormatting>
  <conditionalFormatting sqref="D328:K339">
    <cfRule type="expression" dxfId="3537" priority="1873" stopIfTrue="1">
      <formula>AND(ISBLANK($F$31),ISBLANK($F$32))</formula>
    </cfRule>
  </conditionalFormatting>
  <conditionalFormatting sqref="D340:K360">
    <cfRule type="expression" dxfId="3536" priority="1884" stopIfTrue="1">
      <formula>AND(ISBLANK($F$28),ISBLANK($F$29))</formula>
    </cfRule>
  </conditionalFormatting>
  <conditionalFormatting sqref="D343:K360">
    <cfRule type="expression" dxfId="3535" priority="1883" stopIfTrue="1">
      <formula>ISBLANK($F$340)</formula>
    </cfRule>
  </conditionalFormatting>
  <conditionalFormatting sqref="D361:K401">
    <cfRule type="expression" dxfId="3534" priority="1859" stopIfTrue="1">
      <formula>AND(ISBLANK($F$35),ISBLANK($F$36))</formula>
    </cfRule>
  </conditionalFormatting>
  <conditionalFormatting sqref="D390:K401">
    <cfRule type="expression" dxfId="3533" priority="1858" stopIfTrue="1">
      <formula>ISBLANK($F$387)</formula>
    </cfRule>
  </conditionalFormatting>
  <conditionalFormatting sqref="D402:K462">
    <cfRule type="expression" dxfId="3532" priority="1853" stopIfTrue="1">
      <formula>AND(ISBLANK($F$35),ISBLANK($F$36))</formula>
    </cfRule>
  </conditionalFormatting>
  <conditionalFormatting sqref="D463:K470">
    <cfRule type="expression" dxfId="3531" priority="1871" stopIfTrue="1">
      <formula>AND(ISBLANK($F$34),ISBLANK($F$36))</formula>
    </cfRule>
  </conditionalFormatting>
  <conditionalFormatting sqref="D468:K470">
    <cfRule type="expression" dxfId="3530" priority="1870" stopIfTrue="1">
      <formula>ISBLANK($F$463)</formula>
    </cfRule>
  </conditionalFormatting>
  <conditionalFormatting sqref="D471:K480">
    <cfRule type="expression" dxfId="3529" priority="1869" stopIfTrue="1">
      <formula>AND(ISBLANK($F$34),ISBLANK($F$36))</formula>
    </cfRule>
    <cfRule type="expression" dxfId="3528" priority="1868" stopIfTrue="1">
      <formula>ISBLANK($F$464)</formula>
    </cfRule>
  </conditionalFormatting>
  <conditionalFormatting sqref="D481:K484">
    <cfRule type="expression" dxfId="3527" priority="1866" stopIfTrue="1">
      <formula>COUNTIF($F$465:$F$466,"&lt;&gt;")=0</formula>
    </cfRule>
    <cfRule type="expression" dxfId="3526" priority="1867" stopIfTrue="1">
      <formula>AND(ISBLANK($F$34),ISBLANK($F$36))</formula>
    </cfRule>
  </conditionalFormatting>
  <conditionalFormatting sqref="D485:K494">
    <cfRule type="expression" dxfId="3525" priority="1864" stopIfTrue="1">
      <formula>AND(ISBLANK($F$34),ISBLANK($F$36))</formula>
    </cfRule>
  </conditionalFormatting>
  <conditionalFormatting sqref="D488:K494">
    <cfRule type="expression" dxfId="3524" priority="1863" stopIfTrue="1">
      <formula>ISBLANK($F$485)</formula>
    </cfRule>
  </conditionalFormatting>
  <conditionalFormatting sqref="D495:K501">
    <cfRule type="expression" dxfId="3523" priority="1852" stopIfTrue="1">
      <formula>AND(ISBLANK($F$35),ISBLANK($F$36))</formula>
    </cfRule>
  </conditionalFormatting>
  <conditionalFormatting sqref="D502:K522">
    <cfRule type="expression" dxfId="3522" priority="1882" stopIfTrue="1">
      <formula>AND(ISBLANK($F$28),ISBLANK($F$29))</formula>
    </cfRule>
  </conditionalFormatting>
  <conditionalFormatting sqref="D523:K562">
    <cfRule type="expression" dxfId="3521" priority="1848" stopIfTrue="1">
      <formula>AND(ISBLANK($F$35),ISBLANK($F$36))</formula>
    </cfRule>
  </conditionalFormatting>
  <conditionalFormatting sqref="D529:K562">
    <cfRule type="expression" dxfId="3520" priority="1847" stopIfTrue="1">
      <formula>AND(ISBLANK($F$523),ISBLANK($F$524))</formula>
    </cfRule>
  </conditionalFormatting>
  <conditionalFormatting sqref="D563:K565">
    <cfRule type="expression" dxfId="3519" priority="1845" stopIfTrue="1">
      <formula>AND(ISBLANK($F$525),ISBLANK($F$526))</formula>
    </cfRule>
    <cfRule type="expression" dxfId="3518" priority="1846" stopIfTrue="1">
      <formula>AND(ISBLANK($F$35),ISBLANK($F$36))</formula>
    </cfRule>
  </conditionalFormatting>
  <conditionalFormatting sqref="D566:K718">
    <cfRule type="expression" dxfId="3517" priority="1831" stopIfTrue="1">
      <formula>AND(ISBLANK($F$35),ISBLANK($F$36))</formula>
    </cfRule>
  </conditionalFormatting>
  <conditionalFormatting sqref="D708:K718">
    <cfRule type="expression" dxfId="3516" priority="1830" stopIfTrue="1">
      <formula>ISBLANK($F$705)</formula>
    </cfRule>
  </conditionalFormatting>
  <conditionalFormatting sqref="D719:K731">
    <cfRule type="expression" dxfId="3515" priority="1828" stopIfTrue="1">
      <formula>AND(ISBLANK($F$35),ISBLANK($F$36))</formula>
    </cfRule>
  </conditionalFormatting>
  <conditionalFormatting sqref="D722:K731">
    <cfRule type="expression" dxfId="3514" priority="1827" stopIfTrue="1">
      <formula>ISBLANK($F$719)</formula>
    </cfRule>
  </conditionalFormatting>
  <conditionalFormatting sqref="D732:K762">
    <cfRule type="expression" dxfId="3513" priority="1823" stopIfTrue="1">
      <formula>AND(ISBLANK($F$35),ISBLANK($F$36))</formula>
    </cfRule>
  </conditionalFormatting>
  <conditionalFormatting sqref="D827:K854">
    <cfRule type="expression" dxfId="3512" priority="1820" stopIfTrue="1">
      <formula>AND(ISBLANK($F$822),ISBLANK($F$823),ISBLANK($F$824))</formula>
    </cfRule>
  </conditionalFormatting>
  <conditionalFormatting sqref="D855:K869">
    <cfRule type="expression" dxfId="3511" priority="1819" stopIfTrue="1">
      <formula>AND(ISBLANK($F$823),ISBLANK($F$824))</formula>
    </cfRule>
  </conditionalFormatting>
  <conditionalFormatting sqref="F2:K2">
    <cfRule type="expression" dxfId="3510" priority="1818" stopIfTrue="1">
      <formula>AND(ISBLANK($F$2),COUNTIF($F$4:$F$5,"&lt;&gt;")&gt;0)</formula>
    </cfRule>
    <cfRule type="expression" dxfId="3509" priority="1816" stopIfTrue="1">
      <formula>AND(COUNTIF($F2:$F3,"&lt;&gt;")&gt;0,COUNTIF($F$4:$F$5,"&lt;&gt;")&gt;0)</formula>
    </cfRule>
  </conditionalFormatting>
  <conditionalFormatting sqref="F3:K3">
    <cfRule type="expression" dxfId="3508" priority="1815" stopIfTrue="1">
      <formula>AND(COUNTIF($F2:$F3,"&lt;&gt;")&gt;0,COUNTIF($F$4:$F$5,"&lt;&gt;")&gt;0)</formula>
    </cfRule>
    <cfRule type="expression" dxfId="3507" priority="1817" stopIfTrue="1">
      <formula>AND(ISBLANK($F$3),COUNTIF($F$4:$F$5,"&lt;&gt;")&gt;0)</formula>
    </cfRule>
  </conditionalFormatting>
  <conditionalFormatting sqref="F4:K4">
    <cfRule type="expression" dxfId="3506" priority="1812" stopIfTrue="1">
      <formula>OR(AND(COUNTIF($F2:$F3,"&lt;&gt;")&gt;0,COUNTIF($F$4:$F$5,"&lt;&gt;")&gt;0),COUNTIF($F$4:$F$5,"&lt;&gt;")&gt;1)</formula>
    </cfRule>
    <cfRule type="expression" dxfId="3505" priority="1814" stopIfTrue="1">
      <formula>OR(COUNTIF($F2:$F3,"&lt;&gt;")&gt;0,AND(ISBLANK($F4),COUNTIF($F$4:$F$5,"&lt;&gt;")=1))</formula>
    </cfRule>
  </conditionalFormatting>
  <conditionalFormatting sqref="F5:K5">
    <cfRule type="expression" dxfId="3504" priority="1811" stopIfTrue="1">
      <formula>OR(AND(COUNTIF($F2:$F3,"&lt;&gt;")&gt;0,COUNTIF($F$4:$F$5,"&lt;&gt;")&gt;0),COUNTIF($F$4:$F$5,"&lt;&gt;")&gt;1)</formula>
    </cfRule>
    <cfRule type="expression" dxfId="3503" priority="1813" stopIfTrue="1">
      <formula>OR(COUNTIF($F2:$F3,"&lt;&gt;")&gt;0,AND(ISBLANK($F5),COUNTIF($F$4:$F$5,"&lt;&gt;")=1))</formula>
    </cfRule>
  </conditionalFormatting>
  <conditionalFormatting sqref="F6:K6">
    <cfRule type="expression" dxfId="3502" priority="1809" stopIfTrue="1">
      <formula>AND(ISBLANK($F$6),COUNTIF($F$16:$F$17,"&lt;&gt;")&gt;0)</formula>
    </cfRule>
    <cfRule type="expression" dxfId="3501" priority="1799" stopIfTrue="1">
      <formula>AND(COUNTIF($F6:$F15,"&lt;&gt;")&gt;0,COUNTIF($F$16:$F$17,"&lt;&gt;")&gt;0)</formula>
    </cfRule>
  </conditionalFormatting>
  <conditionalFormatting sqref="F7:K7">
    <cfRule type="expression" dxfId="3500" priority="1808" stopIfTrue="1">
      <formula>AND(ISBLANK($F$7),COUNTIF($F$16:$F$17,"&lt;&gt;")&gt;0)</formula>
    </cfRule>
    <cfRule type="expression" dxfId="3499" priority="1798" stopIfTrue="1">
      <formula>AND(COUNTIF($F6:$F15,"&lt;&gt;")&gt;0,COUNTIF($F$16:$F$17,"&lt;&gt;")&gt;0)</formula>
    </cfRule>
  </conditionalFormatting>
  <conditionalFormatting sqref="F8:K8">
    <cfRule type="expression" dxfId="3498" priority="1807" stopIfTrue="1">
      <formula>AND(ISBLANK($F$8),COUNTIF($F$16:$F$17,"&lt;&gt;")&gt;0)</formula>
    </cfRule>
    <cfRule type="expression" dxfId="3497" priority="1797" stopIfTrue="1">
      <formula>AND(COUNTIF($F6:$F15,"&lt;&gt;")&gt;0,COUNTIF($F$16:$F$17,"&lt;&gt;")&gt;0)</formula>
    </cfRule>
  </conditionalFormatting>
  <conditionalFormatting sqref="F9:K9">
    <cfRule type="expression" dxfId="3496" priority="1796" stopIfTrue="1">
      <formula>AND(COUNTIF($F6:$F15,"&lt;&gt;")&gt;0,COUNTIF($F$16:$F$17,"&lt;&gt;")&gt;0)</formula>
    </cfRule>
    <cfRule type="expression" dxfId="3495" priority="1806" stopIfTrue="1">
      <formula>AND(ISBLANK($F$9),COUNTIF($F$16:$F$17,"&lt;&gt;")&gt;0)</formula>
    </cfRule>
  </conditionalFormatting>
  <conditionalFormatting sqref="F10:K10">
    <cfRule type="expression" dxfId="3494" priority="1795" stopIfTrue="1">
      <formula>AND(COUNTIF($F6:$F15,"&lt;&gt;")&gt;0,COUNTIF($F$16:$F$17,"&lt;&gt;")&gt;0)</formula>
    </cfRule>
    <cfRule type="expression" dxfId="3493" priority="1805" stopIfTrue="1">
      <formula>AND(ISBLANK($F$10),COUNTIF($F$16:$F$17,"&lt;&gt;")&gt;0)</formula>
    </cfRule>
  </conditionalFormatting>
  <conditionalFormatting sqref="F11:K11">
    <cfRule type="expression" dxfId="3492" priority="1794" stopIfTrue="1">
      <formula>AND(COUNTIF($F6:$F15,"&lt;&gt;")&gt;0,COUNTIF($F$16:$F$17,"&lt;&gt;")&gt;0)</formula>
    </cfRule>
    <cfRule type="expression" dxfId="3491" priority="1804" stopIfTrue="1">
      <formula>AND(ISBLANK($F$11),COUNTIF($F$16:$F$17,"&lt;&gt;")&gt;0)</formula>
    </cfRule>
  </conditionalFormatting>
  <conditionalFormatting sqref="F12:K12">
    <cfRule type="expression" dxfId="3490" priority="1793" stopIfTrue="1">
      <formula>AND(COUNTIF($F6:$F15,"&lt;&gt;")&gt;0,COUNTIF($F$16:$F$17,"&lt;&gt;")&gt;0)</formula>
    </cfRule>
    <cfRule type="expression" dxfId="3489" priority="1803" stopIfTrue="1">
      <formula>AND(ISBLANK($F$12),COUNTIF($F$16:$F$17,"&lt;&gt;")&gt;0)</formula>
    </cfRule>
  </conditionalFormatting>
  <conditionalFormatting sqref="F13:K13">
    <cfRule type="expression" dxfId="3488" priority="1792" stopIfTrue="1">
      <formula>AND(COUNTIF($F6:$F15,"&lt;&gt;")&gt;0,COUNTIF($F$16:$F$17,"&lt;&gt;")&gt;0)</formula>
    </cfRule>
    <cfRule type="expression" dxfId="3487" priority="1802" stopIfTrue="1">
      <formula>AND(ISBLANK($F$13),COUNTIF($F$16:$F$17,"&lt;&gt;")&gt;0)</formula>
    </cfRule>
  </conditionalFormatting>
  <conditionalFormatting sqref="F14:K14">
    <cfRule type="expression" dxfId="3486" priority="1791" stopIfTrue="1">
      <formula>AND(COUNTIF($F6:$F15,"&lt;&gt;")&gt;0,COUNTIF($F$16:$F$17,"&lt;&gt;")&gt;0)</formula>
    </cfRule>
    <cfRule type="expression" dxfId="3485" priority="1801" stopIfTrue="1">
      <formula>AND(ISBLANK($F$14),COUNTIF($F$16:$F$17,"&lt;&gt;")&gt;0)</formula>
    </cfRule>
  </conditionalFormatting>
  <conditionalFormatting sqref="F15:K15">
    <cfRule type="expression" dxfId="3484" priority="1790" stopIfTrue="1">
      <formula>AND(COUNTIF($F6:$F15,"&lt;&gt;")&gt;0,COUNTIF($F$16:$F$17,"&lt;&gt;")&gt;0)</formula>
    </cfRule>
    <cfRule type="expression" dxfId="3483" priority="1800" stopIfTrue="1">
      <formula>AND(ISBLANK($F$15),COUNTIF($F$16:$F$17,"&lt;&gt;")&gt;0)</formula>
    </cfRule>
  </conditionalFormatting>
  <conditionalFormatting sqref="F16:K16">
    <cfRule type="expression" dxfId="3482" priority="1787" stopIfTrue="1">
      <formula>OR(AND(COUNTIF($F6:$F15,"&lt;&gt;")&gt;0,COUNTIF($F$16:$F$17,"&lt;&gt;")&gt;0),COUNTIF($F$16:$F$17,"&lt;&gt;")&gt;1)</formula>
    </cfRule>
    <cfRule type="expression" dxfId="3481" priority="1789" stopIfTrue="1">
      <formula>OR(COUNTIF($F6:$F15,"&lt;&gt;")&gt;0,AND(ISBLANK($F16),COUNTIF($F$16:$F$17,"&lt;&gt;")=1))</formula>
    </cfRule>
  </conditionalFormatting>
  <conditionalFormatting sqref="F17:K17">
    <cfRule type="expression" dxfId="3480" priority="1786" stopIfTrue="1">
      <formula>OR(AND(COUNTIF($F6:$F15,"&lt;&gt;")&gt;0,COUNTIF($F$16:$F$17,"&lt;&gt;")&gt;0),COUNTIF($F$16:$F$17,"&lt;&gt;")&gt;1)</formula>
    </cfRule>
    <cfRule type="expression" dxfId="3479" priority="1788" stopIfTrue="1">
      <formula>OR(COUNTIF($F6:$F15,"&lt;&gt;")&gt;0,AND(ISBLANK($F17),COUNTIF($F$16:$F$17,"&lt;&gt;")=1))</formula>
    </cfRule>
  </conditionalFormatting>
  <conditionalFormatting sqref="F18:K18">
    <cfRule type="expression" dxfId="3478" priority="1782" stopIfTrue="1">
      <formula>AND(COUNTIF($F18:$F19,"&lt;&gt;")&gt;0,COUNTIF($F$20:$F$21,"&lt;&gt;")&gt;0)</formula>
    </cfRule>
    <cfRule type="expression" dxfId="3477" priority="1784" stopIfTrue="1">
      <formula>AND(ISBLANK($F$18),COUNTIF($F$20:$F$21,"&lt;&gt;")&gt;0)</formula>
    </cfRule>
  </conditionalFormatting>
  <conditionalFormatting sqref="F19:K19">
    <cfRule type="expression" dxfId="3476" priority="1781" stopIfTrue="1">
      <formula>AND(COUNTIF($F18:$F19,"&lt;&gt;")&gt;0,COUNTIF($F$20:$F$21,"&lt;&gt;")&gt;0)</formula>
    </cfRule>
    <cfRule type="expression" dxfId="3475" priority="1783" stopIfTrue="1">
      <formula>AND(ISBLANK($F$19),COUNTIF($F$20:$F$21,"&lt;&gt;")&gt;0)</formula>
    </cfRule>
  </conditionalFormatting>
  <conditionalFormatting sqref="F20:K20">
    <cfRule type="expression" dxfId="3474" priority="1778" stopIfTrue="1">
      <formula>OR(AND(COUNTIF($F18:$F19,"&lt;&gt;")&gt;0,COUNTIF($F$20:$F$21,"&lt;&gt;")&gt;0),COUNTIF($F$20:$F$21,"&lt;&gt;")&gt;1)</formula>
    </cfRule>
    <cfRule type="expression" dxfId="3473" priority="1780" stopIfTrue="1">
      <formula>OR(COUNTIF($F18:$F19,"&lt;&gt;")&gt;0,AND(ISBLANK($F20),COUNTIF($F$20:$F$21,"&lt;&gt;")=1))</formula>
    </cfRule>
  </conditionalFormatting>
  <conditionalFormatting sqref="F21:K21">
    <cfRule type="expression" dxfId="3472" priority="1777" stopIfTrue="1">
      <formula>OR(AND(COUNTIF($F18:$F19,"&lt;&gt;")&gt;0,COUNTIF($F$20:$F$21,"&lt;&gt;")&gt;0),COUNTIF($F$20:$F$21,"&lt;&gt;")&gt;1)</formula>
    </cfRule>
    <cfRule type="expression" dxfId="3471" priority="1779" stopIfTrue="1">
      <formula>OR(COUNTIF($F18:$F19,"&lt;&gt;")&gt;0,AND(ISBLANK($F21),COUNTIF($F$20:$F$21,"&lt;&gt;")=1))</formula>
    </cfRule>
  </conditionalFormatting>
  <conditionalFormatting sqref="F22:K22">
    <cfRule type="expression" dxfId="3470" priority="1775" stopIfTrue="1">
      <formula>AND(ISBLANK($F$22),COUNTIF($F$25:$F$26,"&lt;&gt;")&gt;0)</formula>
    </cfRule>
    <cfRule type="expression" dxfId="3469" priority="1772" stopIfTrue="1">
      <formula>AND(COUNTIF($F22:$F24,"&lt;&gt;")&gt;0,COUNTIF($F$25:$F$26,"&lt;&gt;")&gt;0)</formula>
    </cfRule>
  </conditionalFormatting>
  <conditionalFormatting sqref="F23:K23">
    <cfRule type="expression" dxfId="3468" priority="1774" stopIfTrue="1">
      <formula>AND(ISBLANK($F$23),COUNTIF($F$25:$F$26,"&lt;&gt;")&gt;0)</formula>
    </cfRule>
    <cfRule type="expression" dxfId="3467" priority="1771" stopIfTrue="1">
      <formula>AND(COUNTIF($F22:$F24,"&lt;&gt;")&gt;0,COUNTIF($F$25:$F$26,"&lt;&gt;")&gt;0)</formula>
    </cfRule>
  </conditionalFormatting>
  <conditionalFormatting sqref="F24:K24">
    <cfRule type="expression" dxfId="3466" priority="1773" stopIfTrue="1">
      <formula>AND(ISBLANK($F$24),COUNTIF($F$25:$F$26,"&lt;&gt;")&gt;0)</formula>
    </cfRule>
    <cfRule type="expression" dxfId="3465" priority="1770" stopIfTrue="1">
      <formula>AND(COUNTIF($F22:$F24,"&lt;&gt;")&gt;0,COUNTIF($F$25:$F$26,"&lt;&gt;")&gt;0)</formula>
    </cfRule>
  </conditionalFormatting>
  <conditionalFormatting sqref="F25:K25">
    <cfRule type="expression" dxfId="3464" priority="1769" stopIfTrue="1">
      <formula>OR(COUNTIF($F22:$F24,"&lt;&gt;")&gt;0,AND(ISBLANK($F25),COUNTIF($F$25:$F$26,"&lt;&gt;")=1))</formula>
    </cfRule>
    <cfRule type="expression" dxfId="3463" priority="1767" stopIfTrue="1">
      <formula>OR(AND(COUNTIF($F22:$F24,"&lt;&gt;")&gt;0,COUNTIF($F$25:$F$26,"&lt;&gt;")&gt;0),COUNTIF($F$25:$F$26,"&lt;&gt;")&gt;1)</formula>
    </cfRule>
  </conditionalFormatting>
  <conditionalFormatting sqref="F26:K26">
    <cfRule type="expression" dxfId="3462" priority="1768" stopIfTrue="1">
      <formula>OR(COUNTIF($F22:$F24,"&lt;&gt;")&gt;0,AND(ISBLANK($F26),COUNTIF($F$25:$F$26,"&lt;&gt;")=1))</formula>
    </cfRule>
    <cfRule type="expression" dxfId="3461" priority="1766" stopIfTrue="1">
      <formula>OR(AND(COUNTIF($F22:$F24,"&lt;&gt;")&gt;0,COUNTIF($F$25:$F$26,"&lt;&gt;")&gt;0),COUNTIF($F$25:$F$26,"&lt;&gt;")&gt;1)</formula>
    </cfRule>
  </conditionalFormatting>
  <conditionalFormatting sqref="F27:K29">
    <cfRule type="expression" dxfId="3460" priority="1759" stopIfTrue="1">
      <formula>COUNTIF($F$27:$F$29,"&lt;&gt;")&gt;1</formula>
    </cfRule>
    <cfRule type="expression" dxfId="3459" priority="1762" stopIfTrue="1">
      <formula>AND(ISBLANK($F27),COUNTIF($F$27:$F$29,"&lt;&gt;")=1)</formula>
    </cfRule>
  </conditionalFormatting>
  <conditionalFormatting sqref="F30:K33">
    <cfRule type="expression" dxfId="3458" priority="1750" stopIfTrue="1">
      <formula>COUNTIF($F$30:$F$33,"&lt;&gt;")&gt;1</formula>
    </cfRule>
    <cfRule type="expression" dxfId="3457" priority="1754" stopIfTrue="1">
      <formula>AND(ISBLANK($F30),COUNTIF($F$30:$F$33,"&lt;&gt;")=1)</formula>
    </cfRule>
  </conditionalFormatting>
  <conditionalFormatting sqref="F34:K37">
    <cfRule type="expression" dxfId="3456" priority="1741" stopIfTrue="1">
      <formula>COUNTIF($F$34:$F$37,"&lt;&gt;")&gt;1</formula>
    </cfRule>
    <cfRule type="expression" dxfId="3455" priority="1745" stopIfTrue="1">
      <formula>AND(ISBLANK($F34),COUNTIF($F$34:$F$37,"&lt;&gt;")=1)</formula>
    </cfRule>
  </conditionalFormatting>
  <conditionalFormatting sqref="F38:K38">
    <cfRule type="expression" dxfId="3454" priority="1716" stopIfTrue="1">
      <formula>AND(COUNTIF($F38:$F60,"&lt;&gt;")&gt;0,COUNTIF($F$61:$F$62,"&lt;&gt;")&gt;0)</formula>
    </cfRule>
    <cfRule type="expression" dxfId="3453" priority="1739" stopIfTrue="1">
      <formula>AND(ISBLANK($F$38),COUNTIF($F$61:$F$62,"&lt;&gt;")&gt;0)</formula>
    </cfRule>
  </conditionalFormatting>
  <conditionalFormatting sqref="F39:K39">
    <cfRule type="expression" dxfId="3452" priority="1715" stopIfTrue="1">
      <formula>AND(COUNTIF($F38:$F60,"&lt;&gt;")&gt;0,COUNTIF($F$61:$F$62,"&lt;&gt;")&gt;0)</formula>
    </cfRule>
    <cfRule type="expression" dxfId="3451" priority="1738" stopIfTrue="1">
      <formula>AND(ISBLANK($F$39),COUNTIF($F$61:$F$62,"&lt;&gt;")&gt;0)</formula>
    </cfRule>
  </conditionalFormatting>
  <conditionalFormatting sqref="F40:K40">
    <cfRule type="expression" dxfId="3450" priority="1714" stopIfTrue="1">
      <formula>AND(COUNTIF($F38:$F60,"&lt;&gt;")&gt;0,COUNTIF($F$61:$F$62,"&lt;&gt;")&gt;0)</formula>
    </cfRule>
    <cfRule type="expression" dxfId="3449" priority="1737" stopIfTrue="1">
      <formula>AND(ISBLANK($F$40),COUNTIF($F$61:$F$62,"&lt;&gt;")&gt;0)</formula>
    </cfRule>
  </conditionalFormatting>
  <conditionalFormatting sqref="F41:K41">
    <cfRule type="expression" dxfId="3448" priority="1736" stopIfTrue="1">
      <formula>AND(ISBLANK($F$41),COUNTIF($F$61:$F$62,"&lt;&gt;")&gt;0)</formula>
    </cfRule>
    <cfRule type="expression" dxfId="3447" priority="1713" stopIfTrue="1">
      <formula>AND(COUNTIF($F38:$F60,"&lt;&gt;")&gt;0,COUNTIF($F$61:$F$62,"&lt;&gt;")&gt;0)</formula>
    </cfRule>
  </conditionalFormatting>
  <conditionalFormatting sqref="F42:K42">
    <cfRule type="expression" dxfId="3446" priority="1735" stopIfTrue="1">
      <formula>AND(ISBLANK($F$42),COUNTIF($F$61:$F$62,"&lt;&gt;")&gt;0)</formula>
    </cfRule>
    <cfRule type="expression" dxfId="3445" priority="1712" stopIfTrue="1">
      <formula>AND(COUNTIF($F38:$F60,"&lt;&gt;")&gt;0,COUNTIF($F$61:$F$62,"&lt;&gt;")&gt;0)</formula>
    </cfRule>
  </conditionalFormatting>
  <conditionalFormatting sqref="F43:K43">
    <cfRule type="expression" dxfId="3444" priority="1734" stopIfTrue="1">
      <formula>AND(ISBLANK($F$43),COUNTIF($F$61:$F$62,"&lt;&gt;")&gt;0)</formula>
    </cfRule>
    <cfRule type="expression" dxfId="3443" priority="1711" stopIfTrue="1">
      <formula>AND(COUNTIF($F38:$F60,"&lt;&gt;")&gt;0,COUNTIF($F$61:$F$62,"&lt;&gt;")&gt;0)</formula>
    </cfRule>
  </conditionalFormatting>
  <conditionalFormatting sqref="F44:K44">
    <cfRule type="expression" dxfId="3442" priority="1733" stopIfTrue="1">
      <formula>AND(ISBLANK($F$44),COUNTIF($F$61:$F$62,"&lt;&gt;")&gt;0)</formula>
    </cfRule>
    <cfRule type="expression" dxfId="3441" priority="1710" stopIfTrue="1">
      <formula>AND(COUNTIF($F38:$F60,"&lt;&gt;")&gt;0,COUNTIF($F$61:$F$62,"&lt;&gt;")&gt;0)</formula>
    </cfRule>
  </conditionalFormatting>
  <conditionalFormatting sqref="F45:K45">
    <cfRule type="expression" dxfId="3440" priority="1709" stopIfTrue="1">
      <formula>AND(COUNTIF($F38:$F60,"&lt;&gt;")&gt;0,COUNTIF($F$61:$F$62,"&lt;&gt;")&gt;0)</formula>
    </cfRule>
    <cfRule type="expression" dxfId="3439" priority="1732" stopIfTrue="1">
      <formula>AND(ISBLANK($F$45),COUNTIF($F$61:$F$62,"&lt;&gt;")&gt;0)</formula>
    </cfRule>
  </conditionalFormatting>
  <conditionalFormatting sqref="F46:K46">
    <cfRule type="expression" dxfId="3438" priority="1708" stopIfTrue="1">
      <formula>AND(COUNTIF($F38:$F60,"&lt;&gt;")&gt;0,COUNTIF($F$61:$F$62,"&lt;&gt;")&gt;0)</formula>
    </cfRule>
    <cfRule type="expression" dxfId="3437" priority="1731" stopIfTrue="1">
      <formula>AND(ISBLANK($F$46),COUNTIF($F$61:$F$62,"&lt;&gt;")&gt;0)</formula>
    </cfRule>
  </conditionalFormatting>
  <conditionalFormatting sqref="F47:K47">
    <cfRule type="expression" dxfId="3436" priority="1730" stopIfTrue="1">
      <formula>AND(ISBLANK($F$47),COUNTIF($F$61:$F$62,"&lt;&gt;")&gt;0)</formula>
    </cfRule>
    <cfRule type="expression" dxfId="3435" priority="1707" stopIfTrue="1">
      <formula>AND(COUNTIF($F38:$F60,"&lt;&gt;")&gt;0,COUNTIF($F$61:$F$62,"&lt;&gt;")&gt;0)</formula>
    </cfRule>
  </conditionalFormatting>
  <conditionalFormatting sqref="F48:K48">
    <cfRule type="expression" dxfId="3434" priority="1729" stopIfTrue="1">
      <formula>AND(ISBLANK($F$48),COUNTIF($F$61:$F$62,"&lt;&gt;")&gt;0)</formula>
    </cfRule>
    <cfRule type="expression" dxfId="3433" priority="1706" stopIfTrue="1">
      <formula>AND(COUNTIF($F38:$F60,"&lt;&gt;")&gt;0,COUNTIF($F$61:$F$62,"&lt;&gt;")&gt;0)</formula>
    </cfRule>
  </conditionalFormatting>
  <conditionalFormatting sqref="F49:K49">
    <cfRule type="expression" dxfId="3432" priority="1705" stopIfTrue="1">
      <formula>AND(COUNTIF($F38:$F60,"&lt;&gt;")&gt;0,COUNTIF($F$61:$F$62,"&lt;&gt;")&gt;0)</formula>
    </cfRule>
    <cfRule type="expression" dxfId="3431" priority="1728" stopIfTrue="1">
      <formula>AND(ISBLANK($F$49),COUNTIF($F$61:$F$62,"&lt;&gt;")&gt;0)</formula>
    </cfRule>
  </conditionalFormatting>
  <conditionalFormatting sqref="F50:K50">
    <cfRule type="expression" dxfId="3430" priority="1727" stopIfTrue="1">
      <formula>AND(ISBLANK($F$50),COUNTIF($F$61:$F$62,"&lt;&gt;")&gt;0)</formula>
    </cfRule>
    <cfRule type="expression" dxfId="3429" priority="1704" stopIfTrue="1">
      <formula>AND(COUNTIF($F38:$F60,"&lt;&gt;")&gt;0,COUNTIF($F$61:$F$62,"&lt;&gt;")&gt;0)</formula>
    </cfRule>
  </conditionalFormatting>
  <conditionalFormatting sqref="F51:K51">
    <cfRule type="expression" dxfId="3428" priority="1703" stopIfTrue="1">
      <formula>AND(COUNTIF($F38:$F60,"&lt;&gt;")&gt;0,COUNTIF($F$61:$F$62,"&lt;&gt;")&gt;0)</formula>
    </cfRule>
    <cfRule type="expression" dxfId="3427" priority="1726" stopIfTrue="1">
      <formula>AND(ISBLANK($F$51),COUNTIF($F$61:$F$62,"&lt;&gt;")&gt;0)</formula>
    </cfRule>
  </conditionalFormatting>
  <conditionalFormatting sqref="F52:K52">
    <cfRule type="expression" dxfId="3426" priority="1702" stopIfTrue="1">
      <formula>AND(COUNTIF($F38:$F60,"&lt;&gt;")&gt;0,COUNTIF($F$61:$F$62,"&lt;&gt;")&gt;0)</formula>
    </cfRule>
    <cfRule type="expression" dxfId="3425" priority="1725" stopIfTrue="1">
      <formula>AND(ISBLANK($F$52),COUNTIF($F$61:$F$62,"&lt;&gt;")&gt;0)</formula>
    </cfRule>
  </conditionalFormatting>
  <conditionalFormatting sqref="F53:K53">
    <cfRule type="expression" dxfId="3424" priority="1701" stopIfTrue="1">
      <formula>AND(COUNTIF($F38:$F60,"&lt;&gt;")&gt;0,COUNTIF($F$61:$F$62,"&lt;&gt;")&gt;0)</formula>
    </cfRule>
    <cfRule type="expression" dxfId="3423" priority="1724" stopIfTrue="1">
      <formula>AND(ISBLANK($F$53),COUNTIF($F$61:$F$62,"&lt;&gt;")&gt;0)</formula>
    </cfRule>
  </conditionalFormatting>
  <conditionalFormatting sqref="F54:K54">
    <cfRule type="expression" dxfId="3422" priority="1723" stopIfTrue="1">
      <formula>AND(ISBLANK($F$54),COUNTIF($F$61:$F$62,"&lt;&gt;")&gt;0)</formula>
    </cfRule>
    <cfRule type="expression" dxfId="3421" priority="1700" stopIfTrue="1">
      <formula>AND(COUNTIF($F38:$F60,"&lt;&gt;")&gt;0,COUNTIF($F$61:$F$62,"&lt;&gt;")&gt;0)</formula>
    </cfRule>
  </conditionalFormatting>
  <conditionalFormatting sqref="F55:K55">
    <cfRule type="expression" dxfId="3420" priority="1722" stopIfTrue="1">
      <formula>AND(ISBLANK($F$55),COUNTIF($F$61:$F$62,"&lt;&gt;")&gt;0)</formula>
    </cfRule>
    <cfRule type="expression" dxfId="3419" priority="1699" stopIfTrue="1">
      <formula>AND(COUNTIF($F38:$F60,"&lt;&gt;")&gt;0,COUNTIF($F$61:$F$62,"&lt;&gt;")&gt;0)</formula>
    </cfRule>
  </conditionalFormatting>
  <conditionalFormatting sqref="F56:K56">
    <cfRule type="expression" dxfId="3418" priority="1721" stopIfTrue="1">
      <formula>AND(ISBLANK($F$56),COUNTIF($F$61:$F$62,"&lt;&gt;")&gt;0)</formula>
    </cfRule>
    <cfRule type="expression" dxfId="3417" priority="1698" stopIfTrue="1">
      <formula>AND(COUNTIF($F38:$F60,"&lt;&gt;")&gt;0,COUNTIF($F$61:$F$62,"&lt;&gt;")&gt;0)</formula>
    </cfRule>
  </conditionalFormatting>
  <conditionalFormatting sqref="F57:K57">
    <cfRule type="expression" dxfId="3416" priority="1697" stopIfTrue="1">
      <formula>AND(COUNTIF($F38:$F60,"&lt;&gt;")&gt;0,COUNTIF($F$61:$F$62,"&lt;&gt;")&gt;0)</formula>
    </cfRule>
    <cfRule type="expression" dxfId="3415" priority="1720" stopIfTrue="1">
      <formula>AND(ISBLANK($F$57),COUNTIF($F$61:$F$62,"&lt;&gt;")&gt;0)</formula>
    </cfRule>
  </conditionalFormatting>
  <conditionalFormatting sqref="F58:K58">
    <cfRule type="expression" dxfId="3414" priority="1696" stopIfTrue="1">
      <formula>AND(COUNTIF($F38:$F60,"&lt;&gt;")&gt;0,COUNTIF($F$61:$F$62,"&lt;&gt;")&gt;0)</formula>
    </cfRule>
    <cfRule type="expression" dxfId="3413" priority="1719" stopIfTrue="1">
      <formula>AND(ISBLANK($F$58),COUNTIF($F$61:$F$62,"&lt;&gt;")&gt;0)</formula>
    </cfRule>
  </conditionalFormatting>
  <conditionalFormatting sqref="F59:K59">
    <cfRule type="expression" dxfId="3412" priority="1718" stopIfTrue="1">
      <formula>AND(ISBLANK($F$59),COUNTIF($F$61:$F$62,"&lt;&gt;")&gt;0)</formula>
    </cfRule>
    <cfRule type="expression" dxfId="3411" priority="1695" stopIfTrue="1">
      <formula>AND(COUNTIF($F38:$F60,"&lt;&gt;")&gt;0,COUNTIF($F$61:$F$62,"&lt;&gt;")&gt;0)</formula>
    </cfRule>
  </conditionalFormatting>
  <conditionalFormatting sqref="F60:K60">
    <cfRule type="expression" dxfId="3410" priority="1717" stopIfTrue="1">
      <formula>AND(ISBLANK($F$60),COUNTIF($F$61:$F$62,"&lt;&gt;")&gt;0)</formula>
    </cfRule>
    <cfRule type="expression" dxfId="3409" priority="1694" stopIfTrue="1">
      <formula>AND(COUNTIF($F38:$F60,"&lt;&gt;")&gt;0,COUNTIF($F$61:$F$62,"&lt;&gt;")&gt;0)</formula>
    </cfRule>
  </conditionalFormatting>
  <conditionalFormatting sqref="F61:K61">
    <cfRule type="expression" dxfId="3408" priority="1691" stopIfTrue="1">
      <formula>OR(AND(COUNTIF($F38:$F60,"&lt;&gt;")&gt;0,COUNTIF($F$61:$F$62,"&lt;&gt;")&gt;0),COUNTIF($F$61:$F$62,"&lt;&gt;")&gt;1)</formula>
    </cfRule>
    <cfRule type="expression" dxfId="3407" priority="1693" stopIfTrue="1">
      <formula>OR(COUNTIF($F38:$F60,"&lt;&gt;")&gt;0,AND(ISBLANK($F61),COUNTIF($F$61:$F$62,"&lt;&gt;")=1))</formula>
    </cfRule>
  </conditionalFormatting>
  <conditionalFormatting sqref="F62:K62">
    <cfRule type="expression" dxfId="3406" priority="1692" stopIfTrue="1">
      <formula>OR(COUNTIF($F38:$F60,"&lt;&gt;")&gt;0,AND(ISBLANK($F62),COUNTIF($F$61:$F$62,"&lt;&gt;")=1))</formula>
    </cfRule>
    <cfRule type="expression" dxfId="3405" priority="1690" stopIfTrue="1">
      <formula>OR(AND(COUNTIF($F38:$F60,"&lt;&gt;")&gt;0,COUNTIF($F$61:$F$62,"&lt;&gt;")&gt;0),COUNTIF($F$61:$F$62,"&lt;&gt;")&gt;1)</formula>
    </cfRule>
  </conditionalFormatting>
  <conditionalFormatting sqref="F63:K65">
    <cfRule type="expression" dxfId="3404" priority="1683" stopIfTrue="1">
      <formula>COUNTIF($F$63:$F$65,"&lt;&gt;")&gt;1</formula>
    </cfRule>
    <cfRule type="expression" dxfId="3403" priority="1686" stopIfTrue="1">
      <formula>AND(ISBLANK($F63),COUNTIF($F$63:$F$65,"&lt;&gt;")=1)</formula>
    </cfRule>
  </conditionalFormatting>
  <conditionalFormatting sqref="F66:K66">
    <cfRule type="expression" dxfId="3402" priority="1681" stopIfTrue="1">
      <formula>AND(ISBLANK($F$66),COUNTIF($F$70:$F$71,"&lt;&gt;")&gt;0)</formula>
    </cfRule>
    <cfRule type="expression" dxfId="3401" priority="1677" stopIfTrue="1">
      <formula>AND(COUNTIF($F66:$F69,"&lt;&gt;")&gt;0,COUNTIF($F$70:$F$71,"&lt;&gt;")&gt;0)</formula>
    </cfRule>
  </conditionalFormatting>
  <conditionalFormatting sqref="F67:K67">
    <cfRule type="expression" dxfId="3400" priority="1680" stopIfTrue="1">
      <formula>AND(ISBLANK($F$67),COUNTIF($F$70:$F$71,"&lt;&gt;")&gt;0)</formula>
    </cfRule>
    <cfRule type="expression" dxfId="3399" priority="1676" stopIfTrue="1">
      <formula>AND(COUNTIF($F66:$F69,"&lt;&gt;")&gt;0,COUNTIF($F$70:$F$71,"&lt;&gt;")&gt;0)</formula>
    </cfRule>
  </conditionalFormatting>
  <conditionalFormatting sqref="F68:K68">
    <cfRule type="expression" dxfId="3398" priority="1675" stopIfTrue="1">
      <formula>AND(COUNTIF($F66:$F69,"&lt;&gt;")&gt;0,COUNTIF($F$70:$F$71,"&lt;&gt;")&gt;0)</formula>
    </cfRule>
    <cfRule type="expression" dxfId="3397" priority="1679" stopIfTrue="1">
      <formula>AND(ISBLANK($F$68),COUNTIF($F$70:$F$71,"&lt;&gt;")&gt;0)</formula>
    </cfRule>
  </conditionalFormatting>
  <conditionalFormatting sqref="F69:K69">
    <cfRule type="expression" dxfId="3396" priority="1674" stopIfTrue="1">
      <formula>AND(COUNTIF($F66:$F69,"&lt;&gt;")&gt;0,COUNTIF($F$70:$F$71,"&lt;&gt;")&gt;0)</formula>
    </cfRule>
    <cfRule type="expression" dxfId="3395" priority="1678" stopIfTrue="1">
      <formula>AND(ISBLANK($F$69),COUNTIF($F$70:$F$71,"&lt;&gt;")&gt;0)</formula>
    </cfRule>
  </conditionalFormatting>
  <conditionalFormatting sqref="F70:K70">
    <cfRule type="expression" dxfId="3394" priority="1673" stopIfTrue="1">
      <formula>OR(COUNTIF($F66:$F69,"&lt;&gt;")&gt;0,AND(ISBLANK($F70),COUNTIF($F$70:$F$71,"&lt;&gt;")=1))</formula>
    </cfRule>
    <cfRule type="expression" dxfId="3393" priority="1671" stopIfTrue="1">
      <formula>OR(AND(COUNTIF($F66:$F69,"&lt;&gt;")&gt;0,COUNTIF($F$70:$F$71,"&lt;&gt;")&gt;0),COUNTIF($F$70:$F$71,"&lt;&gt;")&gt;1)</formula>
    </cfRule>
  </conditionalFormatting>
  <conditionalFormatting sqref="F71:K71">
    <cfRule type="expression" dxfId="3392" priority="1672" stopIfTrue="1">
      <formula>OR(COUNTIF($F66:$F69,"&lt;&gt;")&gt;0,AND(ISBLANK($F71),COUNTIF($F$70:$F$71,"&lt;&gt;")=1))</formula>
    </cfRule>
    <cfRule type="expression" dxfId="3391" priority="1670" stopIfTrue="1">
      <formula>OR(AND(COUNTIF($F66:$F69,"&lt;&gt;")&gt;0,COUNTIF($F$70:$F$71,"&lt;&gt;")&gt;0),COUNTIF($F$70:$F$71,"&lt;&gt;")&gt;1)</formula>
    </cfRule>
  </conditionalFormatting>
  <conditionalFormatting sqref="F72:K72">
    <cfRule type="expression" dxfId="3390" priority="1658" stopIfTrue="1">
      <formula>AND(COUNTIF($F72:$F81,"&lt;&gt;")&gt;0,COUNTIF($F$82:$F$83,"&lt;&gt;")&gt;0)</formula>
    </cfRule>
    <cfRule type="expression" dxfId="3389" priority="1668" stopIfTrue="1">
      <formula>AND(ISBLANK($F$72),COUNTIF($F$82:$F$83,"&lt;&gt;")&gt;0)</formula>
    </cfRule>
  </conditionalFormatting>
  <conditionalFormatting sqref="F73:K73">
    <cfRule type="expression" dxfId="3388" priority="1657" stopIfTrue="1">
      <formula>AND(COUNTIF($F72:$F81,"&lt;&gt;")&gt;0,COUNTIF($F$82:$F$83,"&lt;&gt;")&gt;0)</formula>
    </cfRule>
    <cfRule type="expression" dxfId="3387" priority="1667" stopIfTrue="1">
      <formula>AND(ISBLANK($F$73),COUNTIF($F$82:$F$83,"&lt;&gt;")&gt;0)</formula>
    </cfRule>
  </conditionalFormatting>
  <conditionalFormatting sqref="F74:K74">
    <cfRule type="expression" dxfId="3386" priority="1656" stopIfTrue="1">
      <formula>AND(COUNTIF($F72:$F81,"&lt;&gt;")&gt;0,COUNTIF($F$82:$F$83,"&lt;&gt;")&gt;0)</formula>
    </cfRule>
    <cfRule type="expression" dxfId="3385" priority="1666" stopIfTrue="1">
      <formula>AND(ISBLANK($F$74),COUNTIF($F$82:$F$83,"&lt;&gt;")&gt;0)</formula>
    </cfRule>
  </conditionalFormatting>
  <conditionalFormatting sqref="F75:K75">
    <cfRule type="expression" dxfId="3384" priority="1655" stopIfTrue="1">
      <formula>AND(COUNTIF($F72:$F81,"&lt;&gt;")&gt;0,COUNTIF($F$82:$F$83,"&lt;&gt;")&gt;0)</formula>
    </cfRule>
    <cfRule type="expression" dxfId="3383" priority="1665" stopIfTrue="1">
      <formula>AND(ISBLANK($F$75),COUNTIF($F$82:$F$83,"&lt;&gt;")&gt;0)</formula>
    </cfRule>
  </conditionalFormatting>
  <conditionalFormatting sqref="F76:K76">
    <cfRule type="expression" dxfId="3382" priority="1654" stopIfTrue="1">
      <formula>AND(COUNTIF($F72:$F81,"&lt;&gt;")&gt;0,COUNTIF($F$82:$F$83,"&lt;&gt;")&gt;0)</formula>
    </cfRule>
    <cfRule type="expression" dxfId="3381" priority="1664" stopIfTrue="1">
      <formula>AND(ISBLANK($F$76),COUNTIF($F$82:$F$83,"&lt;&gt;")&gt;0)</formula>
    </cfRule>
  </conditionalFormatting>
  <conditionalFormatting sqref="F77:K77">
    <cfRule type="expression" dxfId="3380" priority="1653" stopIfTrue="1">
      <formula>AND(COUNTIF($F72:$F81,"&lt;&gt;")&gt;0,COUNTIF($F$82:$F$83,"&lt;&gt;")&gt;0)</formula>
    </cfRule>
    <cfRule type="expression" dxfId="3379" priority="1663" stopIfTrue="1">
      <formula>AND(ISBLANK($F$77),COUNTIF($F$82:$F$83,"&lt;&gt;")&gt;0)</formula>
    </cfRule>
  </conditionalFormatting>
  <conditionalFormatting sqref="F78:K78">
    <cfRule type="expression" dxfId="3378" priority="1652" stopIfTrue="1">
      <formula>AND(COUNTIF($F72:$F81,"&lt;&gt;")&gt;0,COUNTIF($F$82:$F$83,"&lt;&gt;")&gt;0)</formula>
    </cfRule>
    <cfRule type="expression" dxfId="3377" priority="1662" stopIfTrue="1">
      <formula>AND(ISBLANK($F$78),COUNTIF($F$82:$F$83,"&lt;&gt;")&gt;0)</formula>
    </cfRule>
  </conditionalFormatting>
  <conditionalFormatting sqref="F79:K79">
    <cfRule type="expression" dxfId="3376" priority="1651" stopIfTrue="1">
      <formula>AND(COUNTIF($F72:$F81,"&lt;&gt;")&gt;0,COUNTIF($F$82:$F$83,"&lt;&gt;")&gt;0)</formula>
    </cfRule>
    <cfRule type="expression" dxfId="3375" priority="1661" stopIfTrue="1">
      <formula>AND(ISBLANK($F$79),COUNTIF($F$82:$F$83,"&lt;&gt;")&gt;0)</formula>
    </cfRule>
  </conditionalFormatting>
  <conditionalFormatting sqref="F80:K80">
    <cfRule type="expression" dxfId="3374" priority="1660" stopIfTrue="1">
      <formula>AND(ISBLANK($F$80),COUNTIF($F$82:$F$83,"&lt;&gt;")&gt;0)</formula>
    </cfRule>
    <cfRule type="expression" dxfId="3373" priority="1650" stopIfTrue="1">
      <formula>AND(COUNTIF($F72:$F81,"&lt;&gt;")&gt;0,COUNTIF($F$82:$F$83,"&lt;&gt;")&gt;0)</formula>
    </cfRule>
  </conditionalFormatting>
  <conditionalFormatting sqref="F81:K81">
    <cfRule type="expression" dxfId="3372" priority="1659" stopIfTrue="1">
      <formula>AND(ISBLANK($F$81),COUNTIF($F$82:$F$83,"&lt;&gt;")&gt;0)</formula>
    </cfRule>
    <cfRule type="expression" dxfId="3371" priority="1649" stopIfTrue="1">
      <formula>AND(COUNTIF($F72:$F81,"&lt;&gt;")&gt;0,COUNTIF($F$82:$F$83,"&lt;&gt;")&gt;0)</formula>
    </cfRule>
  </conditionalFormatting>
  <conditionalFormatting sqref="F82:K82">
    <cfRule type="expression" dxfId="3370" priority="1646" stopIfTrue="1">
      <formula>OR(AND(COUNTIF($F72:$F81,"&lt;&gt;")&gt;0,COUNTIF($F$82:$F$83,"&lt;&gt;")&gt;0),COUNTIF($F$82:$F$83,"&lt;&gt;")&gt;1)</formula>
    </cfRule>
    <cfRule type="expression" dxfId="3369" priority="1648" stopIfTrue="1">
      <formula>OR(COUNTIF($F72:$F81,"&lt;&gt;")&gt;0,AND(ISBLANK($F82),COUNTIF($F$82:$F$83,"&lt;&gt;")=1))</formula>
    </cfRule>
  </conditionalFormatting>
  <conditionalFormatting sqref="F83:K83">
    <cfRule type="expression" dxfId="3368" priority="1645" stopIfTrue="1">
      <formula>OR(AND(COUNTIF($F72:$F81,"&lt;&gt;")&gt;0,COUNTIF($F$82:$F$83,"&lt;&gt;")&gt;0),COUNTIF($F$82:$F$83,"&lt;&gt;")&gt;1)</formula>
    </cfRule>
    <cfRule type="expression" dxfId="3367" priority="1647" stopIfTrue="1">
      <formula>OR(COUNTIF($F72:$F81,"&lt;&gt;")&gt;0,AND(ISBLANK($F83),COUNTIF($F$82:$F$83,"&lt;&gt;")=1))</formula>
    </cfRule>
  </conditionalFormatting>
  <conditionalFormatting sqref="F84:K84">
    <cfRule type="expression" dxfId="3366" priority="1628" stopIfTrue="1">
      <formula>AND(COUNTIF($F84:$F98,"&lt;&gt;")&gt;0,COUNTIF($F$99:$F$100,"&lt;&gt;")&gt;0)</formula>
    </cfRule>
    <cfRule type="expression" dxfId="3365" priority="1643" stopIfTrue="1">
      <formula>AND(ISBLANK($F$84),COUNTIF($F$99:$F$100,"&lt;&gt;")&gt;0)</formula>
    </cfRule>
  </conditionalFormatting>
  <conditionalFormatting sqref="F85:K85">
    <cfRule type="expression" dxfId="3364" priority="1642" stopIfTrue="1">
      <formula>AND(ISBLANK($F$85),COUNTIF($F$99:$F$100,"&lt;&gt;")&gt;0)</formula>
    </cfRule>
    <cfRule type="expression" dxfId="3363" priority="1627" stopIfTrue="1">
      <formula>AND(COUNTIF($F84:$F98,"&lt;&gt;")&gt;0,COUNTIF($F$99:$F$100,"&lt;&gt;")&gt;0)</formula>
    </cfRule>
  </conditionalFormatting>
  <conditionalFormatting sqref="F86:K86">
    <cfRule type="expression" dxfId="3362" priority="1641" stopIfTrue="1">
      <formula>AND(ISBLANK($F$86),COUNTIF($F$99:$F$100,"&lt;&gt;")&gt;0)</formula>
    </cfRule>
    <cfRule type="expression" dxfId="3361" priority="1626" stopIfTrue="1">
      <formula>AND(COUNTIF($F84:$F98,"&lt;&gt;")&gt;0,COUNTIF($F$99:$F$100,"&lt;&gt;")&gt;0)</formula>
    </cfRule>
  </conditionalFormatting>
  <conditionalFormatting sqref="F87:K87">
    <cfRule type="expression" dxfId="3360" priority="1640" stopIfTrue="1">
      <formula>AND(ISBLANK($F$87),COUNTIF($F$99:$F$100,"&lt;&gt;")&gt;0)</formula>
    </cfRule>
    <cfRule type="expression" dxfId="3359" priority="1625" stopIfTrue="1">
      <formula>AND(COUNTIF($F84:$F98,"&lt;&gt;")&gt;0,COUNTIF($F$99:$F$100,"&lt;&gt;")&gt;0)</formula>
    </cfRule>
  </conditionalFormatting>
  <conditionalFormatting sqref="F88:K88">
    <cfRule type="expression" dxfId="3358" priority="1639" stopIfTrue="1">
      <formula>AND(ISBLANK($F$88),COUNTIF($F$99:$F$100,"&lt;&gt;")&gt;0)</formula>
    </cfRule>
    <cfRule type="expression" dxfId="3357" priority="1624" stopIfTrue="1">
      <formula>AND(COUNTIF($F84:$F98,"&lt;&gt;")&gt;0,COUNTIF($F$99:$F$100,"&lt;&gt;")&gt;0)</formula>
    </cfRule>
  </conditionalFormatting>
  <conditionalFormatting sqref="F89:K89">
    <cfRule type="expression" dxfId="3356" priority="1638" stopIfTrue="1">
      <formula>AND(ISBLANK($F$89),COUNTIF($F$99:$F$100,"&lt;&gt;")&gt;0)</formula>
    </cfRule>
    <cfRule type="expression" dxfId="3355" priority="1623" stopIfTrue="1">
      <formula>AND(COUNTIF($F84:$F98,"&lt;&gt;")&gt;0,COUNTIF($F$99:$F$100,"&lt;&gt;")&gt;0)</formula>
    </cfRule>
  </conditionalFormatting>
  <conditionalFormatting sqref="F90:K90">
    <cfRule type="expression" dxfId="3354" priority="1637" stopIfTrue="1">
      <formula>AND(ISBLANK($F$90),COUNTIF($F$99:$F$100,"&lt;&gt;")&gt;0)</formula>
    </cfRule>
    <cfRule type="expression" dxfId="3353" priority="1622" stopIfTrue="1">
      <formula>AND(COUNTIF($F84:$F98,"&lt;&gt;")&gt;0,COUNTIF($F$99:$F$100,"&lt;&gt;")&gt;0)</formula>
    </cfRule>
  </conditionalFormatting>
  <conditionalFormatting sqref="F91:K91">
    <cfRule type="expression" dxfId="3352" priority="1621" stopIfTrue="1">
      <formula>AND(COUNTIF($F84:$F98,"&lt;&gt;")&gt;0,COUNTIF($F$99:$F$100,"&lt;&gt;")&gt;0)</formula>
    </cfRule>
    <cfRule type="expression" dxfId="3351" priority="1636" stopIfTrue="1">
      <formula>AND(ISBLANK($F$91),COUNTIF($F$99:$F$100,"&lt;&gt;")&gt;0)</formula>
    </cfRule>
  </conditionalFormatting>
  <conditionalFormatting sqref="F92:K92">
    <cfRule type="expression" dxfId="3350" priority="1620" stopIfTrue="1">
      <formula>AND(COUNTIF($F84:$F98,"&lt;&gt;")&gt;0,COUNTIF($F$99:$F$100,"&lt;&gt;")&gt;0)</formula>
    </cfRule>
    <cfRule type="expression" dxfId="3349" priority="1635" stopIfTrue="1">
      <formula>AND(ISBLANK($F$92),COUNTIF($F$99:$F$100,"&lt;&gt;")&gt;0)</formula>
    </cfRule>
  </conditionalFormatting>
  <conditionalFormatting sqref="F93:K93">
    <cfRule type="expression" dxfId="3348" priority="1619" stopIfTrue="1">
      <formula>AND(COUNTIF($F84:$F98,"&lt;&gt;")&gt;0,COUNTIF($F$99:$F$100,"&lt;&gt;")&gt;0)</formula>
    </cfRule>
    <cfRule type="expression" dxfId="3347" priority="1634" stopIfTrue="1">
      <formula>AND(ISBLANK($F$93),COUNTIF($F$99:$F$100,"&lt;&gt;")&gt;0)</formula>
    </cfRule>
  </conditionalFormatting>
  <conditionalFormatting sqref="F94:K94">
    <cfRule type="expression" dxfId="3346" priority="1618" stopIfTrue="1">
      <formula>AND(COUNTIF($F84:$F98,"&lt;&gt;")&gt;0,COUNTIF($F$99:$F$100,"&lt;&gt;")&gt;0)</formula>
    </cfRule>
    <cfRule type="expression" dxfId="3345" priority="1633" stopIfTrue="1">
      <formula>AND(ISBLANK($F$94),COUNTIF($F$99:$F$100,"&lt;&gt;")&gt;0)</formula>
    </cfRule>
  </conditionalFormatting>
  <conditionalFormatting sqref="F95:K95">
    <cfRule type="expression" dxfId="3344" priority="1617" stopIfTrue="1">
      <formula>AND(COUNTIF($F84:$F98,"&lt;&gt;")&gt;0,COUNTIF($F$99:$F$100,"&lt;&gt;")&gt;0)</formula>
    </cfRule>
    <cfRule type="expression" dxfId="3343" priority="1632" stopIfTrue="1">
      <formula>AND(ISBLANK($F$95),COUNTIF($F$99:$F$100,"&lt;&gt;")&gt;0)</formula>
    </cfRule>
  </conditionalFormatting>
  <conditionalFormatting sqref="F96:K96">
    <cfRule type="expression" dxfId="3342" priority="1616" stopIfTrue="1">
      <formula>AND(COUNTIF($F84:$F98,"&lt;&gt;")&gt;0,COUNTIF($F$99:$F$100,"&lt;&gt;")&gt;0)</formula>
    </cfRule>
    <cfRule type="expression" dxfId="3341" priority="1631" stopIfTrue="1">
      <formula>AND(ISBLANK($F$96),COUNTIF($F$99:$F$100,"&lt;&gt;")&gt;0)</formula>
    </cfRule>
  </conditionalFormatting>
  <conditionalFormatting sqref="F97:K97">
    <cfRule type="expression" dxfId="3340" priority="1615" stopIfTrue="1">
      <formula>AND(COUNTIF($F84:$F98,"&lt;&gt;")&gt;0,COUNTIF($F$99:$F$100,"&lt;&gt;")&gt;0)</formula>
    </cfRule>
    <cfRule type="expression" dxfId="3339" priority="1630" stopIfTrue="1">
      <formula>AND(ISBLANK($F$97),COUNTIF($F$99:$F$100,"&lt;&gt;")&gt;0)</formula>
    </cfRule>
  </conditionalFormatting>
  <conditionalFormatting sqref="F98:K98">
    <cfRule type="expression" dxfId="3338" priority="1629" stopIfTrue="1">
      <formula>AND(ISBLANK($F$98),COUNTIF($F$99:$F$100,"&lt;&gt;")&gt;0)</formula>
    </cfRule>
    <cfRule type="expression" dxfId="3337" priority="1614" stopIfTrue="1">
      <formula>AND(COUNTIF($F84:$F98,"&lt;&gt;")&gt;0,COUNTIF($F$99:$F$100,"&lt;&gt;")&gt;0)</formula>
    </cfRule>
  </conditionalFormatting>
  <conditionalFormatting sqref="F99:K99">
    <cfRule type="expression" dxfId="3336" priority="1613" stopIfTrue="1">
      <formula>OR(COUNTIF($F84:$F98,"&lt;&gt;")&gt;0,AND(ISBLANK($F99),COUNTIF($F$99:$F$100,"&lt;&gt;")=1))</formula>
    </cfRule>
    <cfRule type="expression" dxfId="3335" priority="1611" stopIfTrue="1">
      <formula>OR(AND(COUNTIF($F84:$F98,"&lt;&gt;")&gt;0,COUNTIF($F$99:$F$100,"&lt;&gt;")&gt;0),COUNTIF($F$99:$F$100,"&lt;&gt;")&gt;1)</formula>
    </cfRule>
  </conditionalFormatting>
  <conditionalFormatting sqref="F100:K100">
    <cfRule type="expression" dxfId="3334" priority="1612" stopIfTrue="1">
      <formula>OR(COUNTIF($F84:$F98,"&lt;&gt;")&gt;0,AND(ISBLANK($F100),COUNTIF($F$99:$F$100,"&lt;&gt;")=1))</formula>
    </cfRule>
    <cfRule type="expression" dxfId="3333" priority="1610" stopIfTrue="1">
      <formula>OR(AND(COUNTIF($F84:$F98,"&lt;&gt;")&gt;0,COUNTIF($F$99:$F$100,"&lt;&gt;")&gt;0),COUNTIF($F$99:$F$100,"&lt;&gt;")&gt;1)</formula>
    </cfRule>
  </conditionalFormatting>
  <conditionalFormatting sqref="F101:K101">
    <cfRule type="expression" dxfId="3332" priority="1608" stopIfTrue="1">
      <formula>AND(ISBLANK($F$101),COUNTIF($F$113:$F$114,"&lt;&gt;")&gt;0)</formula>
    </cfRule>
    <cfRule type="expression" dxfId="3331" priority="1596" stopIfTrue="1">
      <formula>AND(COUNTIF($F101:$F112,"&lt;&gt;")&gt;0,COUNTIF($F$113:$F$114,"&lt;&gt;")&gt;0)</formula>
    </cfRule>
  </conditionalFormatting>
  <conditionalFormatting sqref="F102:K102">
    <cfRule type="expression" dxfId="3330" priority="1595" stopIfTrue="1">
      <formula>AND(COUNTIF($F101:$F112,"&lt;&gt;")&gt;0,COUNTIF($F$113:$F$114,"&lt;&gt;")&gt;0)</formula>
    </cfRule>
    <cfRule type="expression" dxfId="3329" priority="1607" stopIfTrue="1">
      <formula>AND(ISBLANK($F$102),COUNTIF($F$113:$F$114,"&lt;&gt;")&gt;0)</formula>
    </cfRule>
  </conditionalFormatting>
  <conditionalFormatting sqref="F103:K103">
    <cfRule type="expression" dxfId="3328" priority="1594" stopIfTrue="1">
      <formula>AND(COUNTIF($F101:$F112,"&lt;&gt;")&gt;0,COUNTIF($F$113:$F$114,"&lt;&gt;")&gt;0)</formula>
    </cfRule>
    <cfRule type="expression" dxfId="3327" priority="1606" stopIfTrue="1">
      <formula>AND(ISBLANK($F$103),COUNTIF($F$113:$F$114,"&lt;&gt;")&gt;0)</formula>
    </cfRule>
  </conditionalFormatting>
  <conditionalFormatting sqref="F104:K104">
    <cfRule type="expression" dxfId="3326" priority="1593" stopIfTrue="1">
      <formula>AND(COUNTIF($F101:$F112,"&lt;&gt;")&gt;0,COUNTIF($F$113:$F$114,"&lt;&gt;")&gt;0)</formula>
    </cfRule>
    <cfRule type="expression" dxfId="3325" priority="1605" stopIfTrue="1">
      <formula>AND(ISBLANK($F$104),COUNTIF($F$113:$F$114,"&lt;&gt;")&gt;0)</formula>
    </cfRule>
  </conditionalFormatting>
  <conditionalFormatting sqref="F105:K105">
    <cfRule type="expression" dxfId="3324" priority="1592" stopIfTrue="1">
      <formula>AND(COUNTIF($F101:$F112,"&lt;&gt;")&gt;0,COUNTIF($F$113:$F$114,"&lt;&gt;")&gt;0)</formula>
    </cfRule>
    <cfRule type="expression" dxfId="3323" priority="1604" stopIfTrue="1">
      <formula>AND(ISBLANK($F$105),COUNTIF($F$113:$F$114,"&lt;&gt;")&gt;0)</formula>
    </cfRule>
  </conditionalFormatting>
  <conditionalFormatting sqref="F106:K106">
    <cfRule type="expression" dxfId="3322" priority="1591" stopIfTrue="1">
      <formula>AND(COUNTIF($F101:$F112,"&lt;&gt;")&gt;0,COUNTIF($F$113:$F$114,"&lt;&gt;")&gt;0)</formula>
    </cfRule>
    <cfRule type="expression" dxfId="3321" priority="1603" stopIfTrue="1">
      <formula>AND(ISBLANK($F$106),COUNTIF($F$113:$F$114,"&lt;&gt;")&gt;0)</formula>
    </cfRule>
  </conditionalFormatting>
  <conditionalFormatting sqref="F107:K107">
    <cfRule type="expression" dxfId="3320" priority="1602" stopIfTrue="1">
      <formula>AND(ISBLANK($F$107),COUNTIF($F$113:$F$114,"&lt;&gt;")&gt;0)</formula>
    </cfRule>
    <cfRule type="expression" dxfId="3319" priority="1590" stopIfTrue="1">
      <formula>AND(COUNTIF($F101:$F112,"&lt;&gt;")&gt;0,COUNTIF($F$113:$F$114,"&lt;&gt;")&gt;0)</formula>
    </cfRule>
  </conditionalFormatting>
  <conditionalFormatting sqref="F108:K108">
    <cfRule type="expression" dxfId="3318" priority="1589" stopIfTrue="1">
      <formula>AND(COUNTIF($F101:$F112,"&lt;&gt;")&gt;0,COUNTIF($F$113:$F$114,"&lt;&gt;")&gt;0)</formula>
    </cfRule>
    <cfRule type="expression" dxfId="3317" priority="1601" stopIfTrue="1">
      <formula>AND(ISBLANK($F$108),COUNTIF($F$113:$F$114,"&lt;&gt;")&gt;0)</formula>
    </cfRule>
  </conditionalFormatting>
  <conditionalFormatting sqref="F109:K109">
    <cfRule type="expression" dxfId="3316" priority="1600" stopIfTrue="1">
      <formula>AND(ISBLANK($F$109),COUNTIF($F$113:$F$114,"&lt;&gt;")&gt;0)</formula>
    </cfRule>
    <cfRule type="expression" dxfId="3315" priority="1588" stopIfTrue="1">
      <formula>AND(COUNTIF($F101:$F112,"&lt;&gt;")&gt;0,COUNTIF($F$113:$F$114,"&lt;&gt;")&gt;0)</formula>
    </cfRule>
  </conditionalFormatting>
  <conditionalFormatting sqref="F110:K110">
    <cfRule type="expression" dxfId="3314" priority="1587" stopIfTrue="1">
      <formula>AND(COUNTIF($F101:$F112,"&lt;&gt;")&gt;0,COUNTIF($F$113:$F$114,"&lt;&gt;")&gt;0)</formula>
    </cfRule>
    <cfRule type="expression" dxfId="3313" priority="1599" stopIfTrue="1">
      <formula>AND(ISBLANK($F$110),COUNTIF($F$113:$F$114,"&lt;&gt;")&gt;0)</formula>
    </cfRule>
  </conditionalFormatting>
  <conditionalFormatting sqref="F111:K111">
    <cfRule type="expression" dxfId="3312" priority="1586" stopIfTrue="1">
      <formula>AND(COUNTIF($F101:$F112,"&lt;&gt;")&gt;0,COUNTIF($F$113:$F$114,"&lt;&gt;")&gt;0)</formula>
    </cfRule>
    <cfRule type="expression" dxfId="3311" priority="1598" stopIfTrue="1">
      <formula>AND(ISBLANK($F$111),COUNTIF($F$113:$F$114,"&lt;&gt;")&gt;0)</formula>
    </cfRule>
  </conditionalFormatting>
  <conditionalFormatting sqref="F112:K112">
    <cfRule type="expression" dxfId="3310" priority="1585" stopIfTrue="1">
      <formula>AND(COUNTIF($F101:$F112,"&lt;&gt;")&gt;0,COUNTIF($F$113:$F$114,"&lt;&gt;")&gt;0)</formula>
    </cfRule>
    <cfRule type="expression" dxfId="3309" priority="1597" stopIfTrue="1">
      <formula>AND(ISBLANK($F$112),COUNTIF($F$113:$F$114,"&lt;&gt;")&gt;0)</formula>
    </cfRule>
  </conditionalFormatting>
  <conditionalFormatting sqref="F113:K113">
    <cfRule type="expression" dxfId="3308" priority="1582" stopIfTrue="1">
      <formula>OR(AND(COUNTIF($F101:$F112,"&lt;&gt;")&gt;0,COUNTIF($F$113:$F$114,"&lt;&gt;")&gt;0),COUNTIF($F$113:$F$114,"&lt;&gt;")&gt;1)</formula>
    </cfRule>
    <cfRule type="expression" dxfId="3307" priority="1584" stopIfTrue="1">
      <formula>OR(COUNTIF($F101:$F112,"&lt;&gt;")&gt;0,AND(ISBLANK($F113),COUNTIF($F$113:$F$114,"&lt;&gt;")=1))</formula>
    </cfRule>
  </conditionalFormatting>
  <conditionalFormatting sqref="F114:K114">
    <cfRule type="expression" dxfId="3306" priority="1581" stopIfTrue="1">
      <formula>OR(AND(COUNTIF($F101:$F112,"&lt;&gt;")&gt;0,COUNTIF($F$113:$F$114,"&lt;&gt;")&gt;0),COUNTIF($F$113:$F$114,"&lt;&gt;")&gt;1)</formula>
    </cfRule>
    <cfRule type="expression" dxfId="3305" priority="1583" stopIfTrue="1">
      <formula>OR(COUNTIF($F101:$F112,"&lt;&gt;")&gt;0,AND(ISBLANK($F114),COUNTIF($F$113:$F$114,"&lt;&gt;")=1))</formula>
    </cfRule>
  </conditionalFormatting>
  <conditionalFormatting sqref="F115:K115">
    <cfRule type="expression" dxfId="3304" priority="1579" stopIfTrue="1">
      <formula>AND(ISBLANK($F$115),COUNTIF($F$129:$F$130,"&lt;&gt;")&gt;0)</formula>
    </cfRule>
    <cfRule type="expression" dxfId="3303" priority="1565" stopIfTrue="1">
      <formula>AND(COUNTIF($F115:$F128,"&lt;&gt;")&gt;0,COUNTIF($F$129:$F$130,"&lt;&gt;")&gt;0)</formula>
    </cfRule>
  </conditionalFormatting>
  <conditionalFormatting sqref="F116:K116">
    <cfRule type="expression" dxfId="3302" priority="1578" stopIfTrue="1">
      <formula>AND(ISBLANK($F$116),COUNTIF($F$129:$F$130,"&lt;&gt;")&gt;0)</formula>
    </cfRule>
    <cfRule type="expression" dxfId="3301" priority="1564" stopIfTrue="1">
      <formula>AND(COUNTIF($F115:$F128,"&lt;&gt;")&gt;0,COUNTIF($F$129:$F$130,"&lt;&gt;")&gt;0)</formula>
    </cfRule>
  </conditionalFormatting>
  <conditionalFormatting sqref="F117:K117">
    <cfRule type="expression" dxfId="3300" priority="1577" stopIfTrue="1">
      <formula>AND(ISBLANK($F$117),COUNTIF($F$129:$F$130,"&lt;&gt;")&gt;0)</formula>
    </cfRule>
    <cfRule type="expression" dxfId="3299" priority="1563" stopIfTrue="1">
      <formula>AND(COUNTIF($F115:$F128,"&lt;&gt;")&gt;0,COUNTIF($F$129:$F$130,"&lt;&gt;")&gt;0)</formula>
    </cfRule>
  </conditionalFormatting>
  <conditionalFormatting sqref="F118:K118">
    <cfRule type="expression" dxfId="3298" priority="1576" stopIfTrue="1">
      <formula>AND(ISBLANK($F$118),COUNTIF($F$129:$F$130,"&lt;&gt;")&gt;0)</formula>
    </cfRule>
    <cfRule type="expression" dxfId="3297" priority="1562" stopIfTrue="1">
      <formula>AND(COUNTIF($F115:$F128,"&lt;&gt;")&gt;0,COUNTIF($F$129:$F$130,"&lt;&gt;")&gt;0)</formula>
    </cfRule>
  </conditionalFormatting>
  <conditionalFormatting sqref="F119:K119">
    <cfRule type="expression" dxfId="3296" priority="1575" stopIfTrue="1">
      <formula>AND(ISBLANK($F$119),COUNTIF($F$129:$F$130,"&lt;&gt;")&gt;0)</formula>
    </cfRule>
    <cfRule type="expression" dxfId="3295" priority="1561" stopIfTrue="1">
      <formula>AND(COUNTIF($F115:$F128,"&lt;&gt;")&gt;0,COUNTIF($F$129:$F$130,"&lt;&gt;")&gt;0)</formula>
    </cfRule>
  </conditionalFormatting>
  <conditionalFormatting sqref="F120:K120">
    <cfRule type="expression" dxfId="3294" priority="1574" stopIfTrue="1">
      <formula>AND(ISBLANK($F$120),COUNTIF($F$129:$F$130,"&lt;&gt;")&gt;0)</formula>
    </cfRule>
    <cfRule type="expression" dxfId="3293" priority="1560" stopIfTrue="1">
      <formula>AND(COUNTIF($F115:$F128,"&lt;&gt;")&gt;0,COUNTIF($F$129:$F$130,"&lt;&gt;")&gt;0)</formula>
    </cfRule>
  </conditionalFormatting>
  <conditionalFormatting sqref="F121:K121">
    <cfRule type="expression" dxfId="3292" priority="1573" stopIfTrue="1">
      <formula>AND(ISBLANK($F$121),COUNTIF($F$129:$F$130,"&lt;&gt;")&gt;0)</formula>
    </cfRule>
    <cfRule type="expression" dxfId="3291" priority="1559" stopIfTrue="1">
      <formula>AND(COUNTIF($F115:$F128,"&lt;&gt;")&gt;0,COUNTIF($F$129:$F$130,"&lt;&gt;")&gt;0)</formula>
    </cfRule>
  </conditionalFormatting>
  <conditionalFormatting sqref="F122:K122">
    <cfRule type="expression" dxfId="3290" priority="1572" stopIfTrue="1">
      <formula>AND(ISBLANK($F$122),COUNTIF($F$129:$F$130,"&lt;&gt;")&gt;0)</formula>
    </cfRule>
    <cfRule type="expression" dxfId="3289" priority="1558" stopIfTrue="1">
      <formula>AND(COUNTIF($F115:$F128,"&lt;&gt;")&gt;0,COUNTIF($F$129:$F$130,"&lt;&gt;")&gt;0)</formula>
    </cfRule>
  </conditionalFormatting>
  <conditionalFormatting sqref="F123:K123">
    <cfRule type="expression" dxfId="3288" priority="1571" stopIfTrue="1">
      <formula>AND(ISBLANK($F$123),COUNTIF($F$129:$F$130,"&lt;&gt;")&gt;0)</formula>
    </cfRule>
    <cfRule type="expression" dxfId="3287" priority="1557" stopIfTrue="1">
      <formula>AND(COUNTIF($F115:$F128,"&lt;&gt;")&gt;0,COUNTIF($F$129:$F$130,"&lt;&gt;")&gt;0)</formula>
    </cfRule>
  </conditionalFormatting>
  <conditionalFormatting sqref="F124:K124">
    <cfRule type="expression" dxfId="3286" priority="1570" stopIfTrue="1">
      <formula>AND(ISBLANK($F$124),COUNTIF($F$129:$F$130,"&lt;&gt;")&gt;0)</formula>
    </cfRule>
    <cfRule type="expression" dxfId="3285" priority="1556" stopIfTrue="1">
      <formula>AND(COUNTIF($F115:$F128,"&lt;&gt;")&gt;0,COUNTIF($F$129:$F$130,"&lt;&gt;")&gt;0)</formula>
    </cfRule>
  </conditionalFormatting>
  <conditionalFormatting sqref="F125:K125">
    <cfRule type="expression" dxfId="3284" priority="1569" stopIfTrue="1">
      <formula>AND(ISBLANK($F$125),COUNTIF($F$129:$F$130,"&lt;&gt;")&gt;0)</formula>
    </cfRule>
    <cfRule type="expression" dxfId="3283" priority="1555" stopIfTrue="1">
      <formula>AND(COUNTIF($F115:$F128,"&lt;&gt;")&gt;0,COUNTIF($F$129:$F$130,"&lt;&gt;")&gt;0)</formula>
    </cfRule>
  </conditionalFormatting>
  <conditionalFormatting sqref="F126:K126">
    <cfRule type="expression" dxfId="3282" priority="1568" stopIfTrue="1">
      <formula>AND(ISBLANK($F$126),COUNTIF($F$129:$F$130,"&lt;&gt;")&gt;0)</formula>
    </cfRule>
    <cfRule type="expression" dxfId="3281" priority="1554" stopIfTrue="1">
      <formula>AND(COUNTIF($F115:$F128,"&lt;&gt;")&gt;0,COUNTIF($F$129:$F$130,"&lt;&gt;")&gt;0)</formula>
    </cfRule>
  </conditionalFormatting>
  <conditionalFormatting sqref="F127:K127">
    <cfRule type="expression" dxfId="3280" priority="1567" stopIfTrue="1">
      <formula>AND(ISBLANK($F$127),COUNTIF($F$129:$F$130,"&lt;&gt;")&gt;0)</formula>
    </cfRule>
    <cfRule type="expression" dxfId="3279" priority="1553" stopIfTrue="1">
      <formula>AND(COUNTIF($F115:$F128,"&lt;&gt;")&gt;0,COUNTIF($F$129:$F$130,"&lt;&gt;")&gt;0)</formula>
    </cfRule>
  </conditionalFormatting>
  <conditionalFormatting sqref="F128:K128">
    <cfRule type="expression" dxfId="3278" priority="1552" stopIfTrue="1">
      <formula>AND(COUNTIF($F115:$F128,"&lt;&gt;")&gt;0,COUNTIF($F$129:$F$130,"&lt;&gt;")&gt;0)</formula>
    </cfRule>
    <cfRule type="expression" dxfId="3277" priority="1566" stopIfTrue="1">
      <formula>AND(ISBLANK($F$128),COUNTIF($F$129:$F$130,"&lt;&gt;")&gt;0)</formula>
    </cfRule>
  </conditionalFormatting>
  <conditionalFormatting sqref="F129:K129">
    <cfRule type="expression" dxfId="3276" priority="1549" stopIfTrue="1">
      <formula>OR(AND(COUNTIF($F115:$F128,"&lt;&gt;")&gt;0,COUNTIF($F$129:$F$130,"&lt;&gt;")&gt;0),COUNTIF($F$129:$F$130,"&lt;&gt;")&gt;1)</formula>
    </cfRule>
    <cfRule type="expression" dxfId="3275" priority="1551" stopIfTrue="1">
      <formula>OR(COUNTIF($F115:$F128,"&lt;&gt;")&gt;0,AND(ISBLANK($F129),COUNTIF($F$129:$F$130,"&lt;&gt;")=1))</formula>
    </cfRule>
  </conditionalFormatting>
  <conditionalFormatting sqref="F130:K130">
    <cfRule type="expression" dxfId="3274" priority="1548" stopIfTrue="1">
      <formula>OR(AND(COUNTIF($F115:$F128,"&lt;&gt;")&gt;0,COUNTIF($F$129:$F$130,"&lt;&gt;")&gt;0),COUNTIF($F$129:$F$130,"&lt;&gt;")&gt;1)</formula>
    </cfRule>
    <cfRule type="expression" dxfId="3273" priority="1550" stopIfTrue="1">
      <formula>OR(COUNTIF($F115:$F128,"&lt;&gt;")&gt;0,AND(ISBLANK($F130),COUNTIF($F$129:$F$130,"&lt;&gt;")=1))</formula>
    </cfRule>
  </conditionalFormatting>
  <conditionalFormatting sqref="F131:K131">
    <cfRule type="expression" dxfId="3272" priority="1536" stopIfTrue="1">
      <formula>AND(COUNTIF($F131:$F140,"&lt;&gt;")&gt;0,COUNTIF($F$141:$F$142,"&lt;&gt;")&gt;0)</formula>
    </cfRule>
    <cfRule type="expression" dxfId="3271" priority="1546" stopIfTrue="1">
      <formula>AND(ISBLANK($F$131),COUNTIF($F$141:$F$142,"&lt;&gt;")&gt;0)</formula>
    </cfRule>
  </conditionalFormatting>
  <conditionalFormatting sqref="F132:K132">
    <cfRule type="expression" dxfId="3270" priority="1545" stopIfTrue="1">
      <formula>AND(ISBLANK($F$132),COUNTIF($F$141:$F$142,"&lt;&gt;")&gt;0)</formula>
    </cfRule>
    <cfRule type="expression" dxfId="3269" priority="1535" stopIfTrue="1">
      <formula>AND(COUNTIF($F131:$F140,"&lt;&gt;")&gt;0,COUNTIF($F$141:$F$142,"&lt;&gt;")&gt;0)</formula>
    </cfRule>
  </conditionalFormatting>
  <conditionalFormatting sqref="F133:K133">
    <cfRule type="expression" dxfId="3268" priority="1544" stopIfTrue="1">
      <formula>AND(ISBLANK($F$133),COUNTIF($F$141:$F$142,"&lt;&gt;")&gt;0)</formula>
    </cfRule>
    <cfRule type="expression" dxfId="3267" priority="1534" stopIfTrue="1">
      <formula>AND(COUNTIF($F131:$F140,"&lt;&gt;")&gt;0,COUNTIF($F$141:$F$142,"&lt;&gt;")&gt;0)</formula>
    </cfRule>
  </conditionalFormatting>
  <conditionalFormatting sqref="F134:K134">
    <cfRule type="expression" dxfId="3266" priority="1543" stopIfTrue="1">
      <formula>AND(ISBLANK($F$134),COUNTIF($F$141:$F$142,"&lt;&gt;")&gt;0)</formula>
    </cfRule>
    <cfRule type="expression" dxfId="3265" priority="1533" stopIfTrue="1">
      <formula>AND(COUNTIF($F131:$F140,"&lt;&gt;")&gt;0,COUNTIF($F$141:$F$142,"&lt;&gt;")&gt;0)</formula>
    </cfRule>
  </conditionalFormatting>
  <conditionalFormatting sqref="F135:K135">
    <cfRule type="expression" dxfId="3264" priority="1542" stopIfTrue="1">
      <formula>AND(ISBLANK($F$135),COUNTIF($F$141:$F$142,"&lt;&gt;")&gt;0)</formula>
    </cfRule>
    <cfRule type="expression" dxfId="3263" priority="1532" stopIfTrue="1">
      <formula>AND(COUNTIF($F131:$F140,"&lt;&gt;")&gt;0,COUNTIF($F$141:$F$142,"&lt;&gt;")&gt;0)</formula>
    </cfRule>
  </conditionalFormatting>
  <conditionalFormatting sqref="F136:K136">
    <cfRule type="expression" dxfId="3262" priority="1541" stopIfTrue="1">
      <formula>AND(ISBLANK($F$136),COUNTIF($F$141:$F$142,"&lt;&gt;")&gt;0)</formula>
    </cfRule>
    <cfRule type="expression" dxfId="3261" priority="1531" stopIfTrue="1">
      <formula>AND(COUNTIF($F131:$F140,"&lt;&gt;")&gt;0,COUNTIF($F$141:$F$142,"&lt;&gt;")&gt;0)</formula>
    </cfRule>
  </conditionalFormatting>
  <conditionalFormatting sqref="F137:K137">
    <cfRule type="expression" dxfId="3260" priority="1540" stopIfTrue="1">
      <formula>AND(ISBLANK($F$137),COUNTIF($F$141:$F$142,"&lt;&gt;")&gt;0)</formula>
    </cfRule>
    <cfRule type="expression" dxfId="3259" priority="1530" stopIfTrue="1">
      <formula>AND(COUNTIF($F131:$F140,"&lt;&gt;")&gt;0,COUNTIF($F$141:$F$142,"&lt;&gt;")&gt;0)</formula>
    </cfRule>
  </conditionalFormatting>
  <conditionalFormatting sqref="F138:K138">
    <cfRule type="expression" dxfId="3258" priority="1539" stopIfTrue="1">
      <formula>AND(ISBLANK($F$138),COUNTIF($F$141:$F$142,"&lt;&gt;")&gt;0)</formula>
    </cfRule>
    <cfRule type="expression" dxfId="3257" priority="1529" stopIfTrue="1">
      <formula>AND(COUNTIF($F131:$F140,"&lt;&gt;")&gt;0,COUNTIF($F$141:$F$142,"&lt;&gt;")&gt;0)</formula>
    </cfRule>
  </conditionalFormatting>
  <conditionalFormatting sqref="F139:K139">
    <cfRule type="expression" dxfId="3256" priority="1538" stopIfTrue="1">
      <formula>AND(ISBLANK($F$139),COUNTIF($F$141:$F$142,"&lt;&gt;")&gt;0)</formula>
    </cfRule>
    <cfRule type="expression" dxfId="3255" priority="1528" stopIfTrue="1">
      <formula>AND(COUNTIF($F131:$F140,"&lt;&gt;")&gt;0,COUNTIF($F$141:$F$142,"&lt;&gt;")&gt;0)</formula>
    </cfRule>
  </conditionalFormatting>
  <conditionalFormatting sqref="F140:K140">
    <cfRule type="expression" dxfId="3254" priority="1537" stopIfTrue="1">
      <formula>AND(ISBLANK($F$140),COUNTIF($F$141:$F$142,"&lt;&gt;")&gt;0)</formula>
    </cfRule>
    <cfRule type="expression" dxfId="3253" priority="1527" stopIfTrue="1">
      <formula>AND(COUNTIF($F131:$F140,"&lt;&gt;")&gt;0,COUNTIF($F$141:$F$142,"&lt;&gt;")&gt;0)</formula>
    </cfRule>
  </conditionalFormatting>
  <conditionalFormatting sqref="F141:K141">
    <cfRule type="expression" dxfId="3252" priority="1526" stopIfTrue="1">
      <formula>OR(COUNTIF($F131:$F140,"&lt;&gt;")&gt;0,AND(ISBLANK($F141),COUNTIF($F$141:$F$142,"&lt;&gt;")=1))</formula>
    </cfRule>
    <cfRule type="expression" dxfId="3251" priority="1524" stopIfTrue="1">
      <formula>OR(AND(COUNTIF($F131:$F140,"&lt;&gt;")&gt;0,COUNTIF($F$141:$F$142,"&lt;&gt;")&gt;0),COUNTIF($F$141:$F$142,"&lt;&gt;")&gt;1)</formula>
    </cfRule>
  </conditionalFormatting>
  <conditionalFormatting sqref="F142:K142">
    <cfRule type="expression" dxfId="3250" priority="1525" stopIfTrue="1">
      <formula>OR(COUNTIF($F131:$F140,"&lt;&gt;")&gt;0,AND(ISBLANK($F142),COUNTIF($F$141:$F$142,"&lt;&gt;")=1))</formula>
    </cfRule>
    <cfRule type="expression" dxfId="3249" priority="1523" stopIfTrue="1">
      <formula>OR(AND(COUNTIF($F131:$F140,"&lt;&gt;")&gt;0,COUNTIF($F$141:$F$142,"&lt;&gt;")&gt;0),COUNTIF($F$141:$F$142,"&lt;&gt;")&gt;1)</formula>
    </cfRule>
  </conditionalFormatting>
  <conditionalFormatting sqref="F143:K143">
    <cfRule type="expression" dxfId="3248" priority="1507" stopIfTrue="1">
      <formula>AND(COUNTIF($F143:$F156,"&lt;&gt;")&gt;0,COUNTIF($F$157:$F$158,"&lt;&gt;")&gt;0)</formula>
    </cfRule>
    <cfRule type="expression" dxfId="3247" priority="1521" stopIfTrue="1">
      <formula>AND(ISBLANK($F$143),COUNTIF($F$157:$F$158,"&lt;&gt;")&gt;0)</formula>
    </cfRule>
  </conditionalFormatting>
  <conditionalFormatting sqref="F144:K144">
    <cfRule type="expression" dxfId="3246" priority="1506" stopIfTrue="1">
      <formula>AND(COUNTIF($F143:$F156,"&lt;&gt;")&gt;0,COUNTIF($F$157:$F$158,"&lt;&gt;")&gt;0)</formula>
    </cfRule>
    <cfRule type="expression" dxfId="3245" priority="1520" stopIfTrue="1">
      <formula>AND(ISBLANK($F$144),COUNTIF($F$157:$F$158,"&lt;&gt;")&gt;0)</formula>
    </cfRule>
  </conditionalFormatting>
  <conditionalFormatting sqref="F145:K145">
    <cfRule type="expression" dxfId="3244" priority="1505" stopIfTrue="1">
      <formula>AND(COUNTIF($F143:$F156,"&lt;&gt;")&gt;0,COUNTIF($F$157:$F$158,"&lt;&gt;")&gt;0)</formula>
    </cfRule>
    <cfRule type="expression" dxfId="3243" priority="1519" stopIfTrue="1">
      <formula>AND(ISBLANK($F$145),COUNTIF($F$157:$F$158,"&lt;&gt;")&gt;0)</formula>
    </cfRule>
  </conditionalFormatting>
  <conditionalFormatting sqref="F146:K146">
    <cfRule type="expression" dxfId="3242" priority="1504" stopIfTrue="1">
      <formula>AND(COUNTIF($F143:$F156,"&lt;&gt;")&gt;0,COUNTIF($F$157:$F$158,"&lt;&gt;")&gt;0)</formula>
    </cfRule>
    <cfRule type="expression" dxfId="3241" priority="1518" stopIfTrue="1">
      <formula>AND(ISBLANK($F$146),COUNTIF($F$157:$F$158,"&lt;&gt;")&gt;0)</formula>
    </cfRule>
  </conditionalFormatting>
  <conditionalFormatting sqref="F147:K147">
    <cfRule type="expression" dxfId="3240" priority="1503" stopIfTrue="1">
      <formula>AND(COUNTIF($F143:$F156,"&lt;&gt;")&gt;0,COUNTIF($F$157:$F$158,"&lt;&gt;")&gt;0)</formula>
    </cfRule>
    <cfRule type="expression" dxfId="3239" priority="1517" stopIfTrue="1">
      <formula>AND(ISBLANK($F$147),COUNTIF($F$157:$F$158,"&lt;&gt;")&gt;0)</formula>
    </cfRule>
  </conditionalFormatting>
  <conditionalFormatting sqref="F148:K148">
    <cfRule type="expression" dxfId="3238" priority="1502" stopIfTrue="1">
      <formula>AND(COUNTIF($F143:$F156,"&lt;&gt;")&gt;0,COUNTIF($F$157:$F$158,"&lt;&gt;")&gt;0)</formula>
    </cfRule>
    <cfRule type="expression" dxfId="3237" priority="1516" stopIfTrue="1">
      <formula>AND(ISBLANK($F$148),COUNTIF($F$157:$F$158,"&lt;&gt;")&gt;0)</formula>
    </cfRule>
  </conditionalFormatting>
  <conditionalFormatting sqref="F149:K149">
    <cfRule type="expression" dxfId="3236" priority="1515" stopIfTrue="1">
      <formula>AND(ISBLANK($F$149),COUNTIF($F$157:$F$158,"&lt;&gt;")&gt;0)</formula>
    </cfRule>
    <cfRule type="expression" dxfId="3235" priority="1501" stopIfTrue="1">
      <formula>AND(COUNTIF($F143:$F156,"&lt;&gt;")&gt;0,COUNTIF($F$157:$F$158,"&lt;&gt;")&gt;0)</formula>
    </cfRule>
  </conditionalFormatting>
  <conditionalFormatting sqref="F150:K150">
    <cfRule type="expression" dxfId="3234" priority="1500" stopIfTrue="1">
      <formula>AND(COUNTIF($F143:$F156,"&lt;&gt;")&gt;0,COUNTIF($F$157:$F$158,"&lt;&gt;")&gt;0)</formula>
    </cfRule>
    <cfRule type="expression" dxfId="3233" priority="1514" stopIfTrue="1">
      <formula>AND(ISBLANK($F$150),COUNTIF($F$157:$F$158,"&lt;&gt;")&gt;0)</formula>
    </cfRule>
  </conditionalFormatting>
  <conditionalFormatting sqref="F151:K151">
    <cfRule type="expression" dxfId="3232" priority="1513" stopIfTrue="1">
      <formula>AND(ISBLANK($F$151),COUNTIF($F$157:$F$158,"&lt;&gt;")&gt;0)</formula>
    </cfRule>
    <cfRule type="expression" dxfId="3231" priority="1499" stopIfTrue="1">
      <formula>AND(COUNTIF($F143:$F156,"&lt;&gt;")&gt;0,COUNTIF($F$157:$F$158,"&lt;&gt;")&gt;0)</formula>
    </cfRule>
  </conditionalFormatting>
  <conditionalFormatting sqref="F152:K152">
    <cfRule type="expression" dxfId="3230" priority="1512" stopIfTrue="1">
      <formula>AND(ISBLANK($F$152),COUNTIF($F$157:$F$158,"&lt;&gt;")&gt;0)</formula>
    </cfRule>
    <cfRule type="expression" dxfId="3229" priority="1498" stopIfTrue="1">
      <formula>AND(COUNTIF($F143:$F156,"&lt;&gt;")&gt;0,COUNTIF($F$157:$F$158,"&lt;&gt;")&gt;0)</formula>
    </cfRule>
  </conditionalFormatting>
  <conditionalFormatting sqref="F153:K153">
    <cfRule type="expression" dxfId="3228" priority="1497" stopIfTrue="1">
      <formula>AND(COUNTIF($F143:$F156,"&lt;&gt;")&gt;0,COUNTIF($F$157:$F$158,"&lt;&gt;")&gt;0)</formula>
    </cfRule>
    <cfRule type="expression" dxfId="3227" priority="1511" stopIfTrue="1">
      <formula>AND(ISBLANK($F$153),COUNTIF($F$157:$F$158,"&lt;&gt;")&gt;0)</formula>
    </cfRule>
  </conditionalFormatting>
  <conditionalFormatting sqref="F154:K154">
    <cfRule type="expression" dxfId="3226" priority="1510" stopIfTrue="1">
      <formula>AND(ISBLANK($F$154),COUNTIF($F$157:$F$158,"&lt;&gt;")&gt;0)</formula>
    </cfRule>
    <cfRule type="expression" dxfId="3225" priority="1496" stopIfTrue="1">
      <formula>AND(COUNTIF($F143:$F156,"&lt;&gt;")&gt;0,COUNTIF($F$157:$F$158,"&lt;&gt;")&gt;0)</formula>
    </cfRule>
  </conditionalFormatting>
  <conditionalFormatting sqref="F155:K155">
    <cfRule type="expression" dxfId="3224" priority="1509" stopIfTrue="1">
      <formula>AND(ISBLANK($F$155),COUNTIF($F$157:$F$158,"&lt;&gt;")&gt;0)</formula>
    </cfRule>
    <cfRule type="expression" dxfId="3223" priority="1495" stopIfTrue="1">
      <formula>AND(COUNTIF($F143:$F156,"&lt;&gt;")&gt;0,COUNTIF($F$157:$F$158,"&lt;&gt;")&gt;0)</formula>
    </cfRule>
  </conditionalFormatting>
  <conditionalFormatting sqref="F156:K156">
    <cfRule type="expression" dxfId="3222" priority="1494" stopIfTrue="1">
      <formula>AND(COUNTIF($F143:$F156,"&lt;&gt;")&gt;0,COUNTIF($F$157:$F$158,"&lt;&gt;")&gt;0)</formula>
    </cfRule>
    <cfRule type="expression" dxfId="3221" priority="1508" stopIfTrue="1">
      <formula>AND(ISBLANK($F$156),COUNTIF($F$157:$F$158,"&lt;&gt;")&gt;0)</formula>
    </cfRule>
  </conditionalFormatting>
  <conditionalFormatting sqref="F157:K157">
    <cfRule type="expression" dxfId="3220" priority="1493" stopIfTrue="1">
      <formula>OR(COUNTIF($F143:$F156,"&lt;&gt;")&gt;0,AND(ISBLANK($F157),COUNTIF($F$157:$F$158,"&lt;&gt;")=1))</formula>
    </cfRule>
    <cfRule type="expression" dxfId="3219" priority="1491" stopIfTrue="1">
      <formula>OR(AND(COUNTIF($F143:$F156,"&lt;&gt;")&gt;0,COUNTIF($F$157:$F$158,"&lt;&gt;")&gt;0),COUNTIF($F$157:$F$158,"&lt;&gt;")&gt;1)</formula>
    </cfRule>
  </conditionalFormatting>
  <conditionalFormatting sqref="F158:K158">
    <cfRule type="expression" dxfId="3218" priority="1492" stopIfTrue="1">
      <formula>OR(COUNTIF($F143:$F156,"&lt;&gt;")&gt;0,AND(ISBLANK($F158),COUNTIF($F$157:$F$158,"&lt;&gt;")=1))</formula>
    </cfRule>
    <cfRule type="expression" dxfId="3217" priority="1490" stopIfTrue="1">
      <formula>OR(AND(COUNTIF($F143:$F156,"&lt;&gt;")&gt;0,COUNTIF($F$157:$F$158,"&lt;&gt;")&gt;0),COUNTIF($F$157:$F$158,"&lt;&gt;")&gt;1)</formula>
    </cfRule>
  </conditionalFormatting>
  <conditionalFormatting sqref="F159:K159">
    <cfRule type="expression" dxfId="3216" priority="1461" stopIfTrue="1">
      <formula>AND(COUNTIF($F159:$F185,"&lt;&gt;")&gt;0,COUNTIF($F$186:$F$187,"&lt;&gt;")&gt;0)</formula>
    </cfRule>
    <cfRule type="expression" dxfId="3215" priority="1488" stopIfTrue="1">
      <formula>AND(ISBLANK($F$159),COUNTIF($F$186:$F$187,"&lt;&gt;")&gt;0)</formula>
    </cfRule>
  </conditionalFormatting>
  <conditionalFormatting sqref="F160:K160">
    <cfRule type="expression" dxfId="3214" priority="1460" stopIfTrue="1">
      <formula>AND(COUNTIF($F159:$F185,"&lt;&gt;")&gt;0,COUNTIF($F$186:$F$187,"&lt;&gt;")&gt;0)</formula>
    </cfRule>
    <cfRule type="expression" dxfId="3213" priority="1487" stopIfTrue="1">
      <formula>AND(ISBLANK($F$160),COUNTIF($F$186:$F$187,"&lt;&gt;")&gt;0)</formula>
    </cfRule>
  </conditionalFormatting>
  <conditionalFormatting sqref="F161:K161">
    <cfRule type="expression" dxfId="3212" priority="1459" stopIfTrue="1">
      <formula>AND(COUNTIF($F159:$F185,"&lt;&gt;")&gt;0,COUNTIF($F$186:$F$187,"&lt;&gt;")&gt;0)</formula>
    </cfRule>
    <cfRule type="expression" dxfId="3211" priority="1486" stopIfTrue="1">
      <formula>AND(ISBLANK($F$161),COUNTIF($F$186:$F$187,"&lt;&gt;")&gt;0)</formula>
    </cfRule>
  </conditionalFormatting>
  <conditionalFormatting sqref="F162:K162">
    <cfRule type="expression" dxfId="3210" priority="1485" stopIfTrue="1">
      <formula>AND(ISBLANK($F$162),COUNTIF($F$186:$F$187,"&lt;&gt;")&gt;0)</formula>
    </cfRule>
    <cfRule type="expression" dxfId="3209" priority="1458" stopIfTrue="1">
      <formula>AND(COUNTIF($F159:$F185,"&lt;&gt;")&gt;0,COUNTIF($F$186:$F$187,"&lt;&gt;")&gt;0)</formula>
    </cfRule>
  </conditionalFormatting>
  <conditionalFormatting sqref="F163:K163">
    <cfRule type="expression" dxfId="3208" priority="1484" stopIfTrue="1">
      <formula>AND(ISBLANK($F$163),COUNTIF($F$186:$F$187,"&lt;&gt;")&gt;0)</formula>
    </cfRule>
    <cfRule type="expression" dxfId="3207" priority="1457" stopIfTrue="1">
      <formula>AND(COUNTIF($F159:$F185,"&lt;&gt;")&gt;0,COUNTIF($F$186:$F$187,"&lt;&gt;")&gt;0)</formula>
    </cfRule>
  </conditionalFormatting>
  <conditionalFormatting sqref="F164:K164">
    <cfRule type="expression" dxfId="3206" priority="1456" stopIfTrue="1">
      <formula>AND(COUNTIF($F159:$F185,"&lt;&gt;")&gt;0,COUNTIF($F$186:$F$187,"&lt;&gt;")&gt;0)</formula>
    </cfRule>
    <cfRule type="expression" dxfId="3205" priority="1483" stopIfTrue="1">
      <formula>AND(ISBLANK($F$164),COUNTIF($F$186:$F$187,"&lt;&gt;")&gt;0)</formula>
    </cfRule>
  </conditionalFormatting>
  <conditionalFormatting sqref="F165:K165">
    <cfRule type="expression" dxfId="3204" priority="1455" stopIfTrue="1">
      <formula>AND(COUNTIF($F159:$F185,"&lt;&gt;")&gt;0,COUNTIF($F$186:$F$187,"&lt;&gt;")&gt;0)</formula>
    </cfRule>
    <cfRule type="expression" dxfId="3203" priority="1482" stopIfTrue="1">
      <formula>AND(ISBLANK($F$165),COUNTIF($F$186:$F$187,"&lt;&gt;")&gt;0)</formula>
    </cfRule>
  </conditionalFormatting>
  <conditionalFormatting sqref="F166:K166">
    <cfRule type="expression" dxfId="3202" priority="1454" stopIfTrue="1">
      <formula>AND(COUNTIF($F159:$F185,"&lt;&gt;")&gt;0,COUNTIF($F$186:$F$187,"&lt;&gt;")&gt;0)</formula>
    </cfRule>
    <cfRule type="expression" dxfId="3201" priority="1481" stopIfTrue="1">
      <formula>AND(ISBLANK($F$166),COUNTIF($F$186:$F$187,"&lt;&gt;")&gt;0)</formula>
    </cfRule>
  </conditionalFormatting>
  <conditionalFormatting sqref="F167:K167">
    <cfRule type="expression" dxfId="3200" priority="1453" stopIfTrue="1">
      <formula>AND(COUNTIF($F159:$F185,"&lt;&gt;")&gt;0,COUNTIF($F$186:$F$187,"&lt;&gt;")&gt;0)</formula>
    </cfRule>
    <cfRule type="expression" dxfId="3199" priority="1480" stopIfTrue="1">
      <formula>AND(ISBLANK($F$167),COUNTIF($F$186:$F$187,"&lt;&gt;")&gt;0)</formula>
    </cfRule>
  </conditionalFormatting>
  <conditionalFormatting sqref="F168:K168">
    <cfRule type="expression" dxfId="3198" priority="1452" stopIfTrue="1">
      <formula>AND(COUNTIF($F159:$F185,"&lt;&gt;")&gt;0,COUNTIF($F$186:$F$187,"&lt;&gt;")&gt;0)</formula>
    </cfRule>
    <cfRule type="expression" dxfId="3197" priority="1479" stopIfTrue="1">
      <formula>AND(ISBLANK($F$168),COUNTIF($F$186:$F$187,"&lt;&gt;")&gt;0)</formula>
    </cfRule>
  </conditionalFormatting>
  <conditionalFormatting sqref="F169:K169">
    <cfRule type="expression" dxfId="3196" priority="1478" stopIfTrue="1">
      <formula>AND(ISBLANK($F$169),COUNTIF($F$186:$F$187,"&lt;&gt;")&gt;0)</formula>
    </cfRule>
    <cfRule type="expression" dxfId="3195" priority="1451" stopIfTrue="1">
      <formula>AND(COUNTIF($F159:$F185,"&lt;&gt;")&gt;0,COUNTIF($F$186:$F$187,"&lt;&gt;")&gt;0)</formula>
    </cfRule>
  </conditionalFormatting>
  <conditionalFormatting sqref="F170:K170">
    <cfRule type="expression" dxfId="3194" priority="1450" stopIfTrue="1">
      <formula>AND(COUNTIF($F159:$F185,"&lt;&gt;")&gt;0,COUNTIF($F$186:$F$187,"&lt;&gt;")&gt;0)</formula>
    </cfRule>
    <cfRule type="expression" dxfId="3193" priority="1477" stopIfTrue="1">
      <formula>AND(ISBLANK($F$170),COUNTIF($F$186:$F$187,"&lt;&gt;")&gt;0)</formula>
    </cfRule>
  </conditionalFormatting>
  <conditionalFormatting sqref="F171:K171">
    <cfRule type="expression" dxfId="3192" priority="1449" stopIfTrue="1">
      <formula>AND(COUNTIF($F159:$F185,"&lt;&gt;")&gt;0,COUNTIF($F$186:$F$187,"&lt;&gt;")&gt;0)</formula>
    </cfRule>
    <cfRule type="expression" dxfId="3191" priority="1476" stopIfTrue="1">
      <formula>AND(ISBLANK($F$171),COUNTIF($F$186:$F$187,"&lt;&gt;")&gt;0)</formula>
    </cfRule>
  </conditionalFormatting>
  <conditionalFormatting sqref="F172:K172">
    <cfRule type="expression" dxfId="3190" priority="1448" stopIfTrue="1">
      <formula>AND(COUNTIF($F159:$F185,"&lt;&gt;")&gt;0,COUNTIF($F$186:$F$187,"&lt;&gt;")&gt;0)</formula>
    </cfRule>
    <cfRule type="expression" dxfId="3189" priority="1475" stopIfTrue="1">
      <formula>AND(ISBLANK($F$172),COUNTIF($F$186:$F$187,"&lt;&gt;")&gt;0)</formula>
    </cfRule>
  </conditionalFormatting>
  <conditionalFormatting sqref="F173:K173">
    <cfRule type="expression" dxfId="3188" priority="1474" stopIfTrue="1">
      <formula>AND(ISBLANK($F$173),COUNTIF($F$186:$F$187,"&lt;&gt;")&gt;0)</formula>
    </cfRule>
    <cfRule type="expression" dxfId="3187" priority="1447" stopIfTrue="1">
      <formula>AND(COUNTIF($F159:$F185,"&lt;&gt;")&gt;0,COUNTIF($F$186:$F$187,"&lt;&gt;")&gt;0)</formula>
    </cfRule>
  </conditionalFormatting>
  <conditionalFormatting sqref="F174:K174">
    <cfRule type="expression" dxfId="3186" priority="1446" stopIfTrue="1">
      <formula>AND(COUNTIF($F159:$F185,"&lt;&gt;")&gt;0,COUNTIF($F$186:$F$187,"&lt;&gt;")&gt;0)</formula>
    </cfRule>
    <cfRule type="expression" dxfId="3185" priority="1473" stopIfTrue="1">
      <formula>AND(ISBLANK($F$174),COUNTIF($F$186:$F$187,"&lt;&gt;")&gt;0)</formula>
    </cfRule>
  </conditionalFormatting>
  <conditionalFormatting sqref="F175:K175">
    <cfRule type="expression" dxfId="3184" priority="1445" stopIfTrue="1">
      <formula>AND(COUNTIF($F159:$F185,"&lt;&gt;")&gt;0,COUNTIF($F$186:$F$187,"&lt;&gt;")&gt;0)</formula>
    </cfRule>
    <cfRule type="expression" dxfId="3183" priority="1472" stopIfTrue="1">
      <formula>AND(ISBLANK($F$175),COUNTIF($F$186:$F$187,"&lt;&gt;")&gt;0)</formula>
    </cfRule>
  </conditionalFormatting>
  <conditionalFormatting sqref="F176:K176">
    <cfRule type="expression" dxfId="3182" priority="1471" stopIfTrue="1">
      <formula>AND(ISBLANK($F$176),COUNTIF($F$186:$F$187,"&lt;&gt;")&gt;0)</formula>
    </cfRule>
    <cfRule type="expression" dxfId="3181" priority="1444" stopIfTrue="1">
      <formula>AND(COUNTIF($F159:$F185,"&lt;&gt;")&gt;0,COUNTIF($F$186:$F$187,"&lt;&gt;")&gt;0)</formula>
    </cfRule>
  </conditionalFormatting>
  <conditionalFormatting sqref="F177:K177">
    <cfRule type="expression" dxfId="3180" priority="1470" stopIfTrue="1">
      <formula>AND(ISBLANK($F$177),COUNTIF($F$186:$F$187,"&lt;&gt;")&gt;0)</formula>
    </cfRule>
    <cfRule type="expression" dxfId="3179" priority="1443" stopIfTrue="1">
      <formula>AND(COUNTIF($F159:$F185,"&lt;&gt;")&gt;0,COUNTIF($F$186:$F$187,"&lt;&gt;")&gt;0)</formula>
    </cfRule>
  </conditionalFormatting>
  <conditionalFormatting sqref="F178:K178">
    <cfRule type="expression" dxfId="3178" priority="1469" stopIfTrue="1">
      <formula>AND(ISBLANK($F$178),COUNTIF($F$186:$F$187,"&lt;&gt;")&gt;0)</formula>
    </cfRule>
    <cfRule type="expression" dxfId="3177" priority="1442" stopIfTrue="1">
      <formula>AND(COUNTIF($F159:$F185,"&lt;&gt;")&gt;0,COUNTIF($F$186:$F$187,"&lt;&gt;")&gt;0)</formula>
    </cfRule>
  </conditionalFormatting>
  <conditionalFormatting sqref="F179:K179">
    <cfRule type="expression" dxfId="3176" priority="1441" stopIfTrue="1">
      <formula>AND(COUNTIF($F159:$F185,"&lt;&gt;")&gt;0,COUNTIF($F$186:$F$187,"&lt;&gt;")&gt;0)</formula>
    </cfRule>
    <cfRule type="expression" dxfId="3175" priority="1468" stopIfTrue="1">
      <formula>AND(ISBLANK($F$179),COUNTIF($F$186:$F$187,"&lt;&gt;")&gt;0)</formula>
    </cfRule>
  </conditionalFormatting>
  <conditionalFormatting sqref="F180:K180">
    <cfRule type="expression" dxfId="3174" priority="1440" stopIfTrue="1">
      <formula>AND(COUNTIF($F159:$F185,"&lt;&gt;")&gt;0,COUNTIF($F$186:$F$187,"&lt;&gt;")&gt;0)</formula>
    </cfRule>
    <cfRule type="expression" dxfId="3173" priority="1467" stopIfTrue="1">
      <formula>AND(ISBLANK($F$180),COUNTIF($F$186:$F$187,"&lt;&gt;")&gt;0)</formula>
    </cfRule>
  </conditionalFormatting>
  <conditionalFormatting sqref="F181:K181">
    <cfRule type="expression" dxfId="3172" priority="1439" stopIfTrue="1">
      <formula>AND(COUNTIF($F159:$F185,"&lt;&gt;")&gt;0,COUNTIF($F$186:$F$187,"&lt;&gt;")&gt;0)</formula>
    </cfRule>
    <cfRule type="expression" dxfId="3171" priority="1466" stopIfTrue="1">
      <formula>AND(ISBLANK($F$181),COUNTIF($F$186:$F$187,"&lt;&gt;")&gt;0)</formula>
    </cfRule>
  </conditionalFormatting>
  <conditionalFormatting sqref="F182:K182">
    <cfRule type="expression" dxfId="3170" priority="1438" stopIfTrue="1">
      <formula>AND(COUNTIF($F159:$F185,"&lt;&gt;")&gt;0,COUNTIF($F$186:$F$187,"&lt;&gt;")&gt;0)</formula>
    </cfRule>
    <cfRule type="expression" dxfId="3169" priority="1465" stopIfTrue="1">
      <formula>AND(ISBLANK($F$182),COUNTIF($F$186:$F$187,"&lt;&gt;")&gt;0)</formula>
    </cfRule>
  </conditionalFormatting>
  <conditionalFormatting sqref="F183:K183">
    <cfRule type="expression" dxfId="3168" priority="1464" stopIfTrue="1">
      <formula>AND(ISBLANK($F$183),COUNTIF($F$186:$F$187,"&lt;&gt;")&gt;0)</formula>
    </cfRule>
    <cfRule type="expression" dxfId="3167" priority="1437" stopIfTrue="1">
      <formula>AND(COUNTIF($F159:$F185,"&lt;&gt;")&gt;0,COUNTIF($F$186:$F$187,"&lt;&gt;")&gt;0)</formula>
    </cfRule>
  </conditionalFormatting>
  <conditionalFormatting sqref="F184:K184">
    <cfRule type="expression" dxfId="3166" priority="1436" stopIfTrue="1">
      <formula>AND(COUNTIF($F159:$F185,"&lt;&gt;")&gt;0,COUNTIF($F$186:$F$187,"&lt;&gt;")&gt;0)</formula>
    </cfRule>
    <cfRule type="expression" dxfId="3165" priority="1463" stopIfTrue="1">
      <formula>AND(ISBLANK($F$184),COUNTIF($F$186:$F$187,"&lt;&gt;")&gt;0)</formula>
    </cfRule>
  </conditionalFormatting>
  <conditionalFormatting sqref="F185:K185">
    <cfRule type="expression" dxfId="3164" priority="1435" stopIfTrue="1">
      <formula>AND(COUNTIF($F159:$F185,"&lt;&gt;")&gt;0,COUNTIF($F$186:$F$187,"&lt;&gt;")&gt;0)</formula>
    </cfRule>
    <cfRule type="expression" dxfId="3163" priority="1462" stopIfTrue="1">
      <formula>AND(ISBLANK($F$185),COUNTIF($F$186:$F$187,"&lt;&gt;")&gt;0)</formula>
    </cfRule>
  </conditionalFormatting>
  <conditionalFormatting sqref="F186:K186">
    <cfRule type="expression" dxfId="3162" priority="1434" stopIfTrue="1">
      <formula>OR(COUNTIF($F159:$F185,"&lt;&gt;")&gt;0,AND(ISBLANK($F186),COUNTIF($F$186:$F$187,"&lt;&gt;")=1))</formula>
    </cfRule>
    <cfRule type="expression" dxfId="3161" priority="1432" stopIfTrue="1">
      <formula>OR(AND(COUNTIF($F159:$F185,"&lt;&gt;")&gt;0,COUNTIF($F$186:$F$187,"&lt;&gt;")&gt;0),COUNTIF($F$186:$F$187,"&lt;&gt;")&gt;1)</formula>
    </cfRule>
  </conditionalFormatting>
  <conditionalFormatting sqref="F187:K187">
    <cfRule type="expression" dxfId="3160" priority="1431" stopIfTrue="1">
      <formula>OR(AND(COUNTIF($F159:$F185,"&lt;&gt;")&gt;0,COUNTIF($F$186:$F$187,"&lt;&gt;")&gt;0),COUNTIF($F$186:$F$187,"&lt;&gt;")&gt;1)</formula>
    </cfRule>
    <cfRule type="expression" dxfId="3159" priority="1433" stopIfTrue="1">
      <formula>OR(COUNTIF($F159:$F185,"&lt;&gt;")&gt;0,AND(ISBLANK($F187),COUNTIF($F$186:$F$187,"&lt;&gt;")=1))</formula>
    </cfRule>
  </conditionalFormatting>
  <conditionalFormatting sqref="F188:K188">
    <cfRule type="expression" dxfId="3158" priority="1429" stopIfTrue="1">
      <formula>AND(ISBLANK($F$188),COUNTIF($F$200:$F$201,"&lt;&gt;")&gt;0)</formula>
    </cfRule>
    <cfRule type="expression" dxfId="3157" priority="1417" stopIfTrue="1">
      <formula>AND(COUNTIF($F188:$F199,"&lt;&gt;")&gt;0,COUNTIF($F$200:$F$201,"&lt;&gt;")&gt;0)</formula>
    </cfRule>
  </conditionalFormatting>
  <conditionalFormatting sqref="F189:K189">
    <cfRule type="expression" dxfId="3156" priority="1428" stopIfTrue="1">
      <formula>AND(ISBLANK($F$189),COUNTIF($F$200:$F$201,"&lt;&gt;")&gt;0)</formula>
    </cfRule>
    <cfRule type="expression" dxfId="3155" priority="1416" stopIfTrue="1">
      <formula>AND(COUNTIF($F188:$F199,"&lt;&gt;")&gt;0,COUNTIF($F$200:$F$201,"&lt;&gt;")&gt;0)</formula>
    </cfRule>
  </conditionalFormatting>
  <conditionalFormatting sqref="F190:K190">
    <cfRule type="expression" dxfId="3154" priority="1427" stopIfTrue="1">
      <formula>AND(ISBLANK($F$190),COUNTIF($F$200:$F$201,"&lt;&gt;")&gt;0)</formula>
    </cfRule>
    <cfRule type="expression" dxfId="3153" priority="1415" stopIfTrue="1">
      <formula>AND(COUNTIF($F188:$F199,"&lt;&gt;")&gt;0,COUNTIF($F$200:$F$201,"&lt;&gt;")&gt;0)</formula>
    </cfRule>
  </conditionalFormatting>
  <conditionalFormatting sqref="F191:K191">
    <cfRule type="expression" dxfId="3152" priority="1426" stopIfTrue="1">
      <formula>AND(ISBLANK($F$191),COUNTIF($F$200:$F$201,"&lt;&gt;")&gt;0)</formula>
    </cfRule>
    <cfRule type="expression" dxfId="3151" priority="1414" stopIfTrue="1">
      <formula>AND(COUNTIF($F188:$F199,"&lt;&gt;")&gt;0,COUNTIF($F$200:$F$201,"&lt;&gt;")&gt;0)</formula>
    </cfRule>
  </conditionalFormatting>
  <conditionalFormatting sqref="F192:K192">
    <cfRule type="expression" dxfId="3150" priority="1425" stopIfTrue="1">
      <formula>AND(ISBLANK($F$192),COUNTIF($F$200:$F$201,"&lt;&gt;")&gt;0)</formula>
    </cfRule>
    <cfRule type="expression" dxfId="3149" priority="1413" stopIfTrue="1">
      <formula>AND(COUNTIF($F188:$F199,"&lt;&gt;")&gt;0,COUNTIF($F$200:$F$201,"&lt;&gt;")&gt;0)</formula>
    </cfRule>
  </conditionalFormatting>
  <conditionalFormatting sqref="F193:K193">
    <cfRule type="expression" dxfId="3148" priority="1424" stopIfTrue="1">
      <formula>AND(ISBLANK($F$193),COUNTIF($F$200:$F$201,"&lt;&gt;")&gt;0)</formula>
    </cfRule>
    <cfRule type="expression" dxfId="3147" priority="1412" stopIfTrue="1">
      <formula>AND(COUNTIF($F188:$F199,"&lt;&gt;")&gt;0,COUNTIF($F$200:$F$201,"&lt;&gt;")&gt;0)</formula>
    </cfRule>
  </conditionalFormatting>
  <conditionalFormatting sqref="F194:K194">
    <cfRule type="expression" dxfId="3146" priority="1423" stopIfTrue="1">
      <formula>AND(ISBLANK($F$194),COUNTIF($F$200:$F$201,"&lt;&gt;")&gt;0)</formula>
    </cfRule>
    <cfRule type="expression" dxfId="3145" priority="1411" stopIfTrue="1">
      <formula>AND(COUNTIF($F188:$F199,"&lt;&gt;")&gt;0,COUNTIF($F$200:$F$201,"&lt;&gt;")&gt;0)</formula>
    </cfRule>
  </conditionalFormatting>
  <conditionalFormatting sqref="F195:K195">
    <cfRule type="expression" dxfId="3144" priority="1410" stopIfTrue="1">
      <formula>AND(COUNTIF($F188:$F199,"&lt;&gt;")&gt;0,COUNTIF($F$200:$F$201,"&lt;&gt;")&gt;0)</formula>
    </cfRule>
    <cfRule type="expression" dxfId="3143" priority="1422" stopIfTrue="1">
      <formula>AND(ISBLANK($F$195),COUNTIF($F$200:$F$201,"&lt;&gt;")&gt;0)</formula>
    </cfRule>
  </conditionalFormatting>
  <conditionalFormatting sqref="F196:K196">
    <cfRule type="expression" dxfId="3142" priority="1409" stopIfTrue="1">
      <formula>AND(COUNTIF($F188:$F199,"&lt;&gt;")&gt;0,COUNTIF($F$200:$F$201,"&lt;&gt;")&gt;0)</formula>
    </cfRule>
    <cfRule type="expression" dxfId="3141" priority="1421" stopIfTrue="1">
      <formula>AND(ISBLANK($F$196),COUNTIF($F$200:$F$201,"&lt;&gt;")&gt;0)</formula>
    </cfRule>
  </conditionalFormatting>
  <conditionalFormatting sqref="F197:K197">
    <cfRule type="expression" dxfId="3140" priority="1420" stopIfTrue="1">
      <formula>AND(ISBLANK($F$197),COUNTIF($F$200:$F$201,"&lt;&gt;")&gt;0)</formula>
    </cfRule>
    <cfRule type="expression" dxfId="3139" priority="1408" stopIfTrue="1">
      <formula>AND(COUNTIF($F188:$F199,"&lt;&gt;")&gt;0,COUNTIF($F$200:$F$201,"&lt;&gt;")&gt;0)</formula>
    </cfRule>
  </conditionalFormatting>
  <conditionalFormatting sqref="F198:K198">
    <cfRule type="expression" dxfId="3138" priority="1419" stopIfTrue="1">
      <formula>AND(ISBLANK($F$198),COUNTIF($F$200:$F$201,"&lt;&gt;")&gt;0)</formula>
    </cfRule>
    <cfRule type="expression" dxfId="3137" priority="1407" stopIfTrue="1">
      <formula>AND(COUNTIF($F188:$F199,"&lt;&gt;")&gt;0,COUNTIF($F$200:$F$201,"&lt;&gt;")&gt;0)</formula>
    </cfRule>
  </conditionalFormatting>
  <conditionalFormatting sqref="F199:K199">
    <cfRule type="expression" dxfId="3136" priority="1406" stopIfTrue="1">
      <formula>AND(COUNTIF($F188:$F199,"&lt;&gt;")&gt;0,COUNTIF($F$200:$F$201,"&lt;&gt;")&gt;0)</formula>
    </cfRule>
    <cfRule type="expression" dxfId="3135" priority="1418" stopIfTrue="1">
      <formula>AND(ISBLANK($F$199),COUNTIF($F$200:$F$201,"&lt;&gt;")&gt;0)</formula>
    </cfRule>
  </conditionalFormatting>
  <conditionalFormatting sqref="F200:K200">
    <cfRule type="expression" dxfId="3134" priority="1405" stopIfTrue="1">
      <formula>OR(COUNTIF($F188:$F199,"&lt;&gt;")&gt;0,AND(ISBLANK($F200),COUNTIF($F$200:$F$201,"&lt;&gt;")=1))</formula>
    </cfRule>
    <cfRule type="expression" dxfId="3133" priority="1403" stopIfTrue="1">
      <formula>OR(AND(COUNTIF($F188:$F199,"&lt;&gt;")&gt;0,COUNTIF($F$200:$F$201,"&lt;&gt;")&gt;0),COUNTIF($F$200:$F$201,"&lt;&gt;")&gt;1)</formula>
    </cfRule>
  </conditionalFormatting>
  <conditionalFormatting sqref="F201:K201">
    <cfRule type="expression" dxfId="3132" priority="1404" stopIfTrue="1">
      <formula>OR(COUNTIF($F188:$F199,"&lt;&gt;")&gt;0,AND(ISBLANK($F201),COUNTIF($F$200:$F$201,"&lt;&gt;")=1))</formula>
    </cfRule>
    <cfRule type="expression" dxfId="3131" priority="1402" stopIfTrue="1">
      <formula>OR(AND(COUNTIF($F188:$F199,"&lt;&gt;")&gt;0,COUNTIF($F$200:$F$201,"&lt;&gt;")&gt;0),COUNTIF($F$200:$F$201,"&lt;&gt;")&gt;1)</formula>
    </cfRule>
  </conditionalFormatting>
  <conditionalFormatting sqref="F202:K202">
    <cfRule type="expression" dxfId="3130" priority="1400" stopIfTrue="1">
      <formula>AND(ISBLANK($F$202),COUNTIF($F$218:$F$219,"&lt;&gt;")&gt;0)</formula>
    </cfRule>
    <cfRule type="expression" dxfId="3129" priority="1384" stopIfTrue="1">
      <formula>AND(COUNTIF($F202:$F217,"&lt;&gt;")&gt;0,COUNTIF($F$218:$F$219,"&lt;&gt;")&gt;0)</formula>
    </cfRule>
  </conditionalFormatting>
  <conditionalFormatting sqref="F203:K203">
    <cfRule type="expression" dxfId="3128" priority="1399" stopIfTrue="1">
      <formula>AND(ISBLANK($F$203),COUNTIF($F$218:$F$219,"&lt;&gt;")&gt;0)</formula>
    </cfRule>
    <cfRule type="expression" dxfId="3127" priority="1383" stopIfTrue="1">
      <formula>AND(COUNTIF($F202:$F217,"&lt;&gt;")&gt;0,COUNTIF($F$218:$F$219,"&lt;&gt;")&gt;0)</formula>
    </cfRule>
  </conditionalFormatting>
  <conditionalFormatting sqref="F204:K204">
    <cfRule type="expression" dxfId="3126" priority="1398" stopIfTrue="1">
      <formula>AND(ISBLANK($F$204),COUNTIF($F$218:$F$219,"&lt;&gt;")&gt;0)</formula>
    </cfRule>
    <cfRule type="expression" dxfId="3125" priority="1382" stopIfTrue="1">
      <formula>AND(COUNTIF($F202:$F217,"&lt;&gt;")&gt;0,COUNTIF($F$218:$F$219,"&lt;&gt;")&gt;0)</formula>
    </cfRule>
  </conditionalFormatting>
  <conditionalFormatting sqref="F205:K205">
    <cfRule type="expression" dxfId="3124" priority="1397" stopIfTrue="1">
      <formula>AND(ISBLANK($F$205),COUNTIF($F$218:$F$219,"&lt;&gt;")&gt;0)</formula>
    </cfRule>
    <cfRule type="expression" dxfId="3123" priority="1381" stopIfTrue="1">
      <formula>AND(COUNTIF($F202:$F217,"&lt;&gt;")&gt;0,COUNTIF($F$218:$F$219,"&lt;&gt;")&gt;0)</formula>
    </cfRule>
  </conditionalFormatting>
  <conditionalFormatting sqref="F206:K206">
    <cfRule type="expression" dxfId="3122" priority="1396" stopIfTrue="1">
      <formula>AND(ISBLANK($F$206),COUNTIF($F$218:$F$219,"&lt;&gt;")&gt;0)</formula>
    </cfRule>
    <cfRule type="expression" dxfId="3121" priority="1380" stopIfTrue="1">
      <formula>AND(COUNTIF($F202:$F217,"&lt;&gt;")&gt;0,COUNTIF($F$218:$F$219,"&lt;&gt;")&gt;0)</formula>
    </cfRule>
  </conditionalFormatting>
  <conditionalFormatting sqref="F207:K207">
    <cfRule type="expression" dxfId="3120" priority="1395" stopIfTrue="1">
      <formula>AND(ISBLANK($F$207),COUNTIF($F$218:$F$219,"&lt;&gt;")&gt;0)</formula>
    </cfRule>
    <cfRule type="expression" dxfId="3119" priority="1379" stopIfTrue="1">
      <formula>AND(COUNTIF($F202:$F217,"&lt;&gt;")&gt;0,COUNTIF($F$218:$F$219,"&lt;&gt;")&gt;0)</formula>
    </cfRule>
  </conditionalFormatting>
  <conditionalFormatting sqref="F208:K208">
    <cfRule type="expression" dxfId="3118" priority="1394" stopIfTrue="1">
      <formula>AND(ISBLANK($F$208),COUNTIF($F$218:$F$219,"&lt;&gt;")&gt;0)</formula>
    </cfRule>
    <cfRule type="expression" dxfId="3117" priority="1378" stopIfTrue="1">
      <formula>AND(COUNTIF($F202:$F217,"&lt;&gt;")&gt;0,COUNTIF($F$218:$F$219,"&lt;&gt;")&gt;0)</formula>
    </cfRule>
  </conditionalFormatting>
  <conditionalFormatting sqref="F209:K209">
    <cfRule type="expression" dxfId="3116" priority="1393" stopIfTrue="1">
      <formula>AND(ISBLANK($F$209),COUNTIF($F$218:$F$219,"&lt;&gt;")&gt;0)</formula>
    </cfRule>
    <cfRule type="expression" dxfId="3115" priority="1377" stopIfTrue="1">
      <formula>AND(COUNTIF($F202:$F217,"&lt;&gt;")&gt;0,COUNTIF($F$218:$F$219,"&lt;&gt;")&gt;0)</formula>
    </cfRule>
  </conditionalFormatting>
  <conditionalFormatting sqref="F210:K210">
    <cfRule type="expression" dxfId="3114" priority="1392" stopIfTrue="1">
      <formula>AND(ISBLANK($F$210),COUNTIF($F$218:$F$219,"&lt;&gt;")&gt;0)</formula>
    </cfRule>
    <cfRule type="expression" dxfId="3113" priority="1376" stopIfTrue="1">
      <formula>AND(COUNTIF($F202:$F217,"&lt;&gt;")&gt;0,COUNTIF($F$218:$F$219,"&lt;&gt;")&gt;0)</formula>
    </cfRule>
  </conditionalFormatting>
  <conditionalFormatting sqref="F211:K211">
    <cfRule type="expression" dxfId="3112" priority="1391" stopIfTrue="1">
      <formula>AND(ISBLANK($F$211),COUNTIF($F$218:$F$219,"&lt;&gt;")&gt;0)</formula>
    </cfRule>
    <cfRule type="expression" dxfId="3111" priority="1375" stopIfTrue="1">
      <formula>AND(COUNTIF($F202:$F217,"&lt;&gt;")&gt;0,COUNTIF($F$218:$F$219,"&lt;&gt;")&gt;0)</formula>
    </cfRule>
  </conditionalFormatting>
  <conditionalFormatting sqref="F212:K212">
    <cfRule type="expression" dxfId="3110" priority="1390" stopIfTrue="1">
      <formula>AND(ISBLANK($F$212),COUNTIF($F$218:$F$219,"&lt;&gt;")&gt;0)</formula>
    </cfRule>
    <cfRule type="expression" dxfId="3109" priority="1374" stopIfTrue="1">
      <formula>AND(COUNTIF($F202:$F217,"&lt;&gt;")&gt;0,COUNTIF($F$218:$F$219,"&lt;&gt;")&gt;0)</formula>
    </cfRule>
  </conditionalFormatting>
  <conditionalFormatting sqref="F213:K213">
    <cfRule type="expression" dxfId="3108" priority="1389" stopIfTrue="1">
      <formula>AND(ISBLANK($F$213),COUNTIF($F$218:$F$219,"&lt;&gt;")&gt;0)</formula>
    </cfRule>
    <cfRule type="expression" dxfId="3107" priority="1373" stopIfTrue="1">
      <formula>AND(COUNTIF($F202:$F217,"&lt;&gt;")&gt;0,COUNTIF($F$218:$F$219,"&lt;&gt;")&gt;0)</formula>
    </cfRule>
  </conditionalFormatting>
  <conditionalFormatting sqref="F214:K214">
    <cfRule type="expression" dxfId="3106" priority="1388" stopIfTrue="1">
      <formula>AND(ISBLANK($F$214),COUNTIF($F$218:$F$219,"&lt;&gt;")&gt;0)</formula>
    </cfRule>
    <cfRule type="expression" dxfId="3105" priority="1372" stopIfTrue="1">
      <formula>AND(COUNTIF($F202:$F217,"&lt;&gt;")&gt;0,COUNTIF($F$218:$F$219,"&lt;&gt;")&gt;0)</formula>
    </cfRule>
  </conditionalFormatting>
  <conditionalFormatting sqref="F215:K215">
    <cfRule type="expression" dxfId="3104" priority="1387" stopIfTrue="1">
      <formula>AND(ISBLANK($F$215),COUNTIF($F$218:$F$219,"&lt;&gt;")&gt;0)</formula>
    </cfRule>
    <cfRule type="expression" dxfId="3103" priority="1371" stopIfTrue="1">
      <formula>AND(COUNTIF($F202:$F217,"&lt;&gt;")&gt;0,COUNTIF($F$218:$F$219,"&lt;&gt;")&gt;0)</formula>
    </cfRule>
  </conditionalFormatting>
  <conditionalFormatting sqref="F216:K216">
    <cfRule type="expression" dxfId="3102" priority="1386" stopIfTrue="1">
      <formula>AND(ISBLANK($F$216),COUNTIF($F$218:$F$219,"&lt;&gt;")&gt;0)</formula>
    </cfRule>
    <cfRule type="expression" dxfId="3101" priority="1370" stopIfTrue="1">
      <formula>AND(COUNTIF($F202:$F217,"&lt;&gt;")&gt;0,COUNTIF($F$218:$F$219,"&lt;&gt;")&gt;0)</formula>
    </cfRule>
  </conditionalFormatting>
  <conditionalFormatting sqref="F217:K217">
    <cfRule type="expression" dxfId="3100" priority="1385" stopIfTrue="1">
      <formula>AND(ISBLANK($F$217),COUNTIF($F$218:$F$219,"&lt;&gt;")&gt;0)</formula>
    </cfRule>
    <cfRule type="expression" dxfId="3099" priority="1369" stopIfTrue="1">
      <formula>AND(COUNTIF($F202:$F217,"&lt;&gt;")&gt;0,COUNTIF($F$218:$F$219,"&lt;&gt;")&gt;0)</formula>
    </cfRule>
  </conditionalFormatting>
  <conditionalFormatting sqref="F218:K218">
    <cfRule type="expression" dxfId="3098" priority="1368" stopIfTrue="1">
      <formula>OR(COUNTIF($F202:$F217,"&lt;&gt;")&gt;0,AND(ISBLANK($F218),COUNTIF($F$218:$F$219,"&lt;&gt;")=1))</formula>
    </cfRule>
    <cfRule type="expression" dxfId="3097" priority="1366" stopIfTrue="1">
      <formula>OR(AND(COUNTIF($F202:$F217,"&lt;&gt;")&gt;0,COUNTIF($F$218:$F$219,"&lt;&gt;")&gt;0),COUNTIF($F$218:$F$219,"&lt;&gt;")&gt;1)</formula>
    </cfRule>
  </conditionalFormatting>
  <conditionalFormatting sqref="F219:K219">
    <cfRule type="expression" dxfId="3096" priority="1367" stopIfTrue="1">
      <formula>OR(COUNTIF($F202:$F217,"&lt;&gt;")&gt;0,AND(ISBLANK($F219),COUNTIF($F$218:$F$219,"&lt;&gt;")=1))</formula>
    </cfRule>
    <cfRule type="expression" dxfId="3095" priority="1365" stopIfTrue="1">
      <formula>OR(AND(COUNTIF($F202:$F217,"&lt;&gt;")&gt;0,COUNTIF($F$218:$F$219,"&lt;&gt;")&gt;0),COUNTIF($F$218:$F$219,"&lt;&gt;")&gt;1)</formula>
    </cfRule>
  </conditionalFormatting>
  <conditionalFormatting sqref="F220:K226">
    <cfRule type="expression" dxfId="3094" priority="1357" stopIfTrue="1">
      <formula>AND(ISBLANK($F220),COUNTIF($F$220:$F$226,"&lt;&gt;")=1)</formula>
    </cfRule>
    <cfRule type="expression" dxfId="3093" priority="1350" stopIfTrue="1">
      <formula>COUNTIF($F$220:$F$226,"&lt;&gt;")&gt;1</formula>
    </cfRule>
  </conditionalFormatting>
  <conditionalFormatting sqref="F227:K227">
    <cfRule type="expression" dxfId="3092" priority="1348" stopIfTrue="1">
      <formula>AND(ISBLANK($F$227),COUNTIF($F$244:$F$245,"&lt;&gt;")&gt;0)</formula>
    </cfRule>
    <cfRule type="expression" dxfId="3091" priority="1331" stopIfTrue="1">
      <formula>AND(COUNTIF($F227:$F243,"&lt;&gt;")&gt;0,COUNTIF($F$244:$F$245,"&lt;&gt;")&gt;0)</formula>
    </cfRule>
  </conditionalFormatting>
  <conditionalFormatting sqref="F228:K228">
    <cfRule type="expression" dxfId="3090" priority="1347" stopIfTrue="1">
      <formula>AND(ISBLANK($F$228),COUNTIF($F$244:$F$245,"&lt;&gt;")&gt;0)</formula>
    </cfRule>
    <cfRule type="expression" dxfId="3089" priority="1330" stopIfTrue="1">
      <formula>AND(COUNTIF($F227:$F243,"&lt;&gt;")&gt;0,COUNTIF($F$244:$F$245,"&lt;&gt;")&gt;0)</formula>
    </cfRule>
  </conditionalFormatting>
  <conditionalFormatting sqref="F229:K229">
    <cfRule type="expression" dxfId="3088" priority="1346" stopIfTrue="1">
      <formula>AND(ISBLANK($F$229),COUNTIF($F$244:$F$245,"&lt;&gt;")&gt;0)</formula>
    </cfRule>
    <cfRule type="expression" dxfId="3087" priority="1329" stopIfTrue="1">
      <formula>AND(COUNTIF($F227:$F243,"&lt;&gt;")&gt;0,COUNTIF($F$244:$F$245,"&lt;&gt;")&gt;0)</formula>
    </cfRule>
  </conditionalFormatting>
  <conditionalFormatting sqref="F230:K230">
    <cfRule type="expression" dxfId="3086" priority="1345" stopIfTrue="1">
      <formula>AND(ISBLANK($F$230),COUNTIF($F$244:$F$245,"&lt;&gt;")&gt;0)</formula>
    </cfRule>
    <cfRule type="expression" dxfId="3085" priority="1328" stopIfTrue="1">
      <formula>AND(COUNTIF($F227:$F243,"&lt;&gt;")&gt;0,COUNTIF($F$244:$F$245,"&lt;&gt;")&gt;0)</formula>
    </cfRule>
  </conditionalFormatting>
  <conditionalFormatting sqref="F231:K231">
    <cfRule type="expression" dxfId="3084" priority="1344" stopIfTrue="1">
      <formula>AND(ISBLANK($F$231),COUNTIF($F$244:$F$245,"&lt;&gt;")&gt;0)</formula>
    </cfRule>
    <cfRule type="expression" dxfId="3083" priority="1327" stopIfTrue="1">
      <formula>AND(COUNTIF($F227:$F243,"&lt;&gt;")&gt;0,COUNTIF($F$244:$F$245,"&lt;&gt;")&gt;0)</formula>
    </cfRule>
  </conditionalFormatting>
  <conditionalFormatting sqref="F232:K232">
    <cfRule type="expression" dxfId="3082" priority="1343" stopIfTrue="1">
      <formula>AND(ISBLANK($F$232),COUNTIF($F$244:$F$245,"&lt;&gt;")&gt;0)</formula>
    </cfRule>
    <cfRule type="expression" dxfId="3081" priority="1326" stopIfTrue="1">
      <formula>AND(COUNTIF($F227:$F243,"&lt;&gt;")&gt;0,COUNTIF($F$244:$F$245,"&lt;&gt;")&gt;0)</formula>
    </cfRule>
  </conditionalFormatting>
  <conditionalFormatting sqref="F233:K233">
    <cfRule type="expression" dxfId="3080" priority="1342" stopIfTrue="1">
      <formula>AND(ISBLANK($F$233),COUNTIF($F$244:$F$245,"&lt;&gt;")&gt;0)</formula>
    </cfRule>
    <cfRule type="expression" dxfId="3079" priority="1325" stopIfTrue="1">
      <formula>AND(COUNTIF($F227:$F243,"&lt;&gt;")&gt;0,COUNTIF($F$244:$F$245,"&lt;&gt;")&gt;0)</formula>
    </cfRule>
  </conditionalFormatting>
  <conditionalFormatting sqref="F234:K234">
    <cfRule type="expression" dxfId="3078" priority="1341" stopIfTrue="1">
      <formula>AND(ISBLANK($F$234),COUNTIF($F$244:$F$245,"&lt;&gt;")&gt;0)</formula>
    </cfRule>
    <cfRule type="expression" dxfId="3077" priority="1324" stopIfTrue="1">
      <formula>AND(COUNTIF($F227:$F243,"&lt;&gt;")&gt;0,COUNTIF($F$244:$F$245,"&lt;&gt;")&gt;0)</formula>
    </cfRule>
  </conditionalFormatting>
  <conditionalFormatting sqref="F235:K235">
    <cfRule type="expression" dxfId="3076" priority="1340" stopIfTrue="1">
      <formula>AND(ISBLANK($F$235),COUNTIF($F$244:$F$245,"&lt;&gt;")&gt;0)</formula>
    </cfRule>
    <cfRule type="expression" dxfId="3075" priority="1323" stopIfTrue="1">
      <formula>AND(COUNTIF($F227:$F243,"&lt;&gt;")&gt;0,COUNTIF($F$244:$F$245,"&lt;&gt;")&gt;0)</formula>
    </cfRule>
  </conditionalFormatting>
  <conditionalFormatting sqref="F236:K236">
    <cfRule type="expression" dxfId="3074" priority="1339" stopIfTrue="1">
      <formula>AND(ISBLANK($F$236),COUNTIF($F$244:$F$245,"&lt;&gt;")&gt;0)</formula>
    </cfRule>
    <cfRule type="expression" dxfId="3073" priority="1322" stopIfTrue="1">
      <formula>AND(COUNTIF($F227:$F243,"&lt;&gt;")&gt;0,COUNTIF($F$244:$F$245,"&lt;&gt;")&gt;0)</formula>
    </cfRule>
  </conditionalFormatting>
  <conditionalFormatting sqref="F237:K237">
    <cfRule type="expression" dxfId="3072" priority="1338" stopIfTrue="1">
      <formula>AND(ISBLANK($F$237),COUNTIF($F$244:$F$245,"&lt;&gt;")&gt;0)</formula>
    </cfRule>
    <cfRule type="expression" dxfId="3071" priority="1321" stopIfTrue="1">
      <formula>AND(COUNTIF($F227:$F243,"&lt;&gt;")&gt;0,COUNTIF($F$244:$F$245,"&lt;&gt;")&gt;0)</formula>
    </cfRule>
  </conditionalFormatting>
  <conditionalFormatting sqref="F238:K238">
    <cfRule type="expression" dxfId="3070" priority="1337" stopIfTrue="1">
      <formula>AND(ISBLANK($F$238),COUNTIF($F$244:$F$245,"&lt;&gt;")&gt;0)</formula>
    </cfRule>
    <cfRule type="expression" dxfId="3069" priority="1320" stopIfTrue="1">
      <formula>AND(COUNTIF($F227:$F243,"&lt;&gt;")&gt;0,COUNTIF($F$244:$F$245,"&lt;&gt;")&gt;0)</formula>
    </cfRule>
  </conditionalFormatting>
  <conditionalFormatting sqref="F239:K239">
    <cfRule type="expression" dxfId="3068" priority="1336" stopIfTrue="1">
      <formula>AND(ISBLANK($F$239),COUNTIF($F$244:$F$245,"&lt;&gt;")&gt;0)</formula>
    </cfRule>
    <cfRule type="expression" dxfId="3067" priority="1319" stopIfTrue="1">
      <formula>AND(COUNTIF($F227:$F243,"&lt;&gt;")&gt;0,COUNTIF($F$244:$F$245,"&lt;&gt;")&gt;0)</formula>
    </cfRule>
  </conditionalFormatting>
  <conditionalFormatting sqref="F240:K240">
    <cfRule type="expression" dxfId="3066" priority="1335" stopIfTrue="1">
      <formula>AND(ISBLANK($F$240),COUNTIF($F$244:$F$245,"&lt;&gt;")&gt;0)</formula>
    </cfRule>
    <cfRule type="expression" dxfId="3065" priority="1318" stopIfTrue="1">
      <formula>AND(COUNTIF($F227:$F243,"&lt;&gt;")&gt;0,COUNTIF($F$244:$F$245,"&lt;&gt;")&gt;0)</formula>
    </cfRule>
  </conditionalFormatting>
  <conditionalFormatting sqref="F241:K241">
    <cfRule type="expression" dxfId="3064" priority="1334" stopIfTrue="1">
      <formula>AND(ISBLANK($F$241),COUNTIF($F$244:$F$245,"&lt;&gt;")&gt;0)</formula>
    </cfRule>
    <cfRule type="expression" dxfId="3063" priority="1317" stopIfTrue="1">
      <formula>AND(COUNTIF($F227:$F243,"&lt;&gt;")&gt;0,COUNTIF($F$244:$F$245,"&lt;&gt;")&gt;0)</formula>
    </cfRule>
  </conditionalFormatting>
  <conditionalFormatting sqref="F242:K242">
    <cfRule type="expression" dxfId="3062" priority="1333" stopIfTrue="1">
      <formula>AND(ISBLANK($F$242),COUNTIF($F$244:$F$245,"&lt;&gt;")&gt;0)</formula>
    </cfRule>
    <cfRule type="expression" dxfId="3061" priority="1316" stopIfTrue="1">
      <formula>AND(COUNTIF($F227:$F243,"&lt;&gt;")&gt;0,COUNTIF($F$244:$F$245,"&lt;&gt;")&gt;0)</formula>
    </cfRule>
  </conditionalFormatting>
  <conditionalFormatting sqref="F243:K243">
    <cfRule type="expression" dxfId="3060" priority="1332" stopIfTrue="1">
      <formula>AND(ISBLANK($F$243),COUNTIF($F$244:$F$245,"&lt;&gt;")&gt;0)</formula>
    </cfRule>
    <cfRule type="expression" dxfId="3059" priority="1315" stopIfTrue="1">
      <formula>AND(COUNTIF($F227:$F243,"&lt;&gt;")&gt;0,COUNTIF($F$244:$F$245,"&lt;&gt;")&gt;0)</formula>
    </cfRule>
  </conditionalFormatting>
  <conditionalFormatting sqref="F244:K244">
    <cfRule type="expression" dxfId="3058" priority="1314" stopIfTrue="1">
      <formula>OR(COUNTIF($F227:$F243,"&lt;&gt;")&gt;0,AND(ISBLANK($F244),COUNTIF($F$244:$F$245,"&lt;&gt;")=1))</formula>
    </cfRule>
    <cfRule type="expression" dxfId="3057" priority="1312" stopIfTrue="1">
      <formula>OR(AND(COUNTIF($F227:$F243,"&lt;&gt;")&gt;0,COUNTIF($F$244:$F$245,"&lt;&gt;")&gt;0),COUNTIF($F$244:$F$245,"&lt;&gt;")&gt;1)</formula>
    </cfRule>
  </conditionalFormatting>
  <conditionalFormatting sqref="F245:K245">
    <cfRule type="expression" dxfId="3056" priority="1313" stopIfTrue="1">
      <formula>OR(COUNTIF($F227:$F243,"&lt;&gt;")&gt;0,AND(ISBLANK($F245),COUNTIF($F$244:$F$245,"&lt;&gt;")=1))</formula>
    </cfRule>
    <cfRule type="expression" dxfId="3055" priority="1311" stopIfTrue="1">
      <formula>OR(AND(COUNTIF($F227:$F243,"&lt;&gt;")&gt;0,COUNTIF($F$244:$F$245,"&lt;&gt;")&gt;0),COUNTIF($F$244:$F$245,"&lt;&gt;")&gt;1)</formula>
    </cfRule>
  </conditionalFormatting>
  <conditionalFormatting sqref="F246:K246">
    <cfRule type="expression" dxfId="3054" priority="1309" stopIfTrue="1">
      <formula>AND(ISBLANK($F$246),COUNTIF($F$254:$F$255,"&lt;&gt;")&gt;0)</formula>
    </cfRule>
    <cfRule type="expression" dxfId="3053" priority="1301" stopIfTrue="1">
      <formula>AND(COUNTIF($F246:$F253,"&lt;&gt;")&gt;0,COUNTIF($F$254:$F$255,"&lt;&gt;")&gt;0)</formula>
    </cfRule>
  </conditionalFormatting>
  <conditionalFormatting sqref="F247:K247">
    <cfRule type="expression" dxfId="3052" priority="1308" stopIfTrue="1">
      <formula>AND(ISBLANK($F$247),COUNTIF($F$254:$F$255,"&lt;&gt;")&gt;0)</formula>
    </cfRule>
    <cfRule type="expression" dxfId="3051" priority="1300" stopIfTrue="1">
      <formula>AND(COUNTIF($F246:$F253,"&lt;&gt;")&gt;0,COUNTIF($F$254:$F$255,"&lt;&gt;")&gt;0)</formula>
    </cfRule>
  </conditionalFormatting>
  <conditionalFormatting sqref="F248:K248">
    <cfRule type="expression" dxfId="3050" priority="1307" stopIfTrue="1">
      <formula>AND(ISBLANK($F$248),COUNTIF($F$254:$F$255,"&lt;&gt;")&gt;0)</formula>
    </cfRule>
    <cfRule type="expression" dxfId="3049" priority="1299" stopIfTrue="1">
      <formula>AND(COUNTIF($F246:$F253,"&lt;&gt;")&gt;0,COUNTIF($F$254:$F$255,"&lt;&gt;")&gt;0)</formula>
    </cfRule>
  </conditionalFormatting>
  <conditionalFormatting sqref="F249:K249">
    <cfRule type="expression" dxfId="3048" priority="1306" stopIfTrue="1">
      <formula>AND(ISBLANK($F$249),COUNTIF($F$254:$F$255,"&lt;&gt;")&gt;0)</formula>
    </cfRule>
    <cfRule type="expression" dxfId="3047" priority="1298" stopIfTrue="1">
      <formula>AND(COUNTIF($F246:$F253,"&lt;&gt;")&gt;0,COUNTIF($F$254:$F$255,"&lt;&gt;")&gt;0)</formula>
    </cfRule>
  </conditionalFormatting>
  <conditionalFormatting sqref="F250:K250">
    <cfRule type="expression" dxfId="3046" priority="1305" stopIfTrue="1">
      <formula>AND(ISBLANK($F$250),COUNTIF($F$254:$F$255,"&lt;&gt;")&gt;0)</formula>
    </cfRule>
    <cfRule type="expression" dxfId="3045" priority="1297" stopIfTrue="1">
      <formula>AND(COUNTIF($F246:$F253,"&lt;&gt;")&gt;0,COUNTIF($F$254:$F$255,"&lt;&gt;")&gt;0)</formula>
    </cfRule>
  </conditionalFormatting>
  <conditionalFormatting sqref="F251:K251">
    <cfRule type="expression" dxfId="3044" priority="1304" stopIfTrue="1">
      <formula>AND(ISBLANK($F$251),COUNTIF($F$254:$F$255,"&lt;&gt;")&gt;0)</formula>
    </cfRule>
    <cfRule type="expression" dxfId="3043" priority="1296" stopIfTrue="1">
      <formula>AND(COUNTIF($F246:$F253,"&lt;&gt;")&gt;0,COUNTIF($F$254:$F$255,"&lt;&gt;")&gt;0)</formula>
    </cfRule>
  </conditionalFormatting>
  <conditionalFormatting sqref="F252:K252">
    <cfRule type="expression" dxfId="3042" priority="1303" stopIfTrue="1">
      <formula>AND(ISBLANK($F$252),COUNTIF($F$254:$F$255,"&lt;&gt;")&gt;0)</formula>
    </cfRule>
    <cfRule type="expression" dxfId="3041" priority="1295" stopIfTrue="1">
      <formula>AND(COUNTIF($F246:$F253,"&lt;&gt;")&gt;0,COUNTIF($F$254:$F$255,"&lt;&gt;")&gt;0)</formula>
    </cfRule>
  </conditionalFormatting>
  <conditionalFormatting sqref="F253:K253">
    <cfRule type="expression" dxfId="3040" priority="1302" stopIfTrue="1">
      <formula>AND(ISBLANK($F$253),COUNTIF($F$254:$F$255,"&lt;&gt;")&gt;0)</formula>
    </cfRule>
    <cfRule type="expression" dxfId="3039" priority="1294" stopIfTrue="1">
      <formula>AND(COUNTIF($F246:$F253,"&lt;&gt;")&gt;0,COUNTIF($F$254:$F$255,"&lt;&gt;")&gt;0)</formula>
    </cfRule>
  </conditionalFormatting>
  <conditionalFormatting sqref="F254:K254">
    <cfRule type="expression" dxfId="3038" priority="1293" stopIfTrue="1">
      <formula>OR(COUNTIF($F246:$F253,"&lt;&gt;")&gt;0,AND(ISBLANK($F254),COUNTIF($F$254:$F$255,"&lt;&gt;")=1))</formula>
    </cfRule>
    <cfRule type="expression" dxfId="3037" priority="1291" stopIfTrue="1">
      <formula>OR(AND(COUNTIF($F246:$F253,"&lt;&gt;")&gt;0,COUNTIF($F$254:$F$255,"&lt;&gt;")&gt;0),COUNTIF($F$254:$F$255,"&lt;&gt;")&gt;1)</formula>
    </cfRule>
  </conditionalFormatting>
  <conditionalFormatting sqref="F255:K255">
    <cfRule type="expression" dxfId="3036" priority="1292" stopIfTrue="1">
      <formula>OR(COUNTIF($F246:$F253,"&lt;&gt;")&gt;0,AND(ISBLANK($F255),COUNTIF($F$254:$F$255,"&lt;&gt;")=1))</formula>
    </cfRule>
    <cfRule type="expression" dxfId="3035" priority="1290" stopIfTrue="1">
      <formula>OR(AND(COUNTIF($F246:$F253,"&lt;&gt;")&gt;0,COUNTIF($F$254:$F$255,"&lt;&gt;")&gt;0),COUNTIF($F$254:$F$255,"&lt;&gt;")&gt;1)</formula>
    </cfRule>
  </conditionalFormatting>
  <conditionalFormatting sqref="F256:K256">
    <cfRule type="expression" dxfId="3034" priority="1288" stopIfTrue="1">
      <formula>AND(ISBLANK($F$256),COUNTIF($F$263:$F$264,"&lt;&gt;")&gt;0)</formula>
    </cfRule>
    <cfRule type="expression" dxfId="3033" priority="1281" stopIfTrue="1">
      <formula>AND(COUNTIF($F256:$F262,"&lt;&gt;")&gt;0,COUNTIF($F$263:$F$264,"&lt;&gt;")&gt;0)</formula>
    </cfRule>
  </conditionalFormatting>
  <conditionalFormatting sqref="F257:K257">
    <cfRule type="expression" dxfId="3032" priority="1287" stopIfTrue="1">
      <formula>AND(ISBLANK($F$257),COUNTIF($F$263:$F$264,"&lt;&gt;")&gt;0)</formula>
    </cfRule>
    <cfRule type="expression" dxfId="3031" priority="1280" stopIfTrue="1">
      <formula>AND(COUNTIF($F256:$F262,"&lt;&gt;")&gt;0,COUNTIF($F$263:$F$264,"&lt;&gt;")&gt;0)</formula>
    </cfRule>
  </conditionalFormatting>
  <conditionalFormatting sqref="F258:K258">
    <cfRule type="expression" dxfId="3030" priority="1286" stopIfTrue="1">
      <formula>AND(ISBLANK($F$258),COUNTIF($F$263:$F$264,"&lt;&gt;")&gt;0)</formula>
    </cfRule>
    <cfRule type="expression" dxfId="3029" priority="1279" stopIfTrue="1">
      <formula>AND(COUNTIF($F256:$F262,"&lt;&gt;")&gt;0,COUNTIF($F$263:$F$264,"&lt;&gt;")&gt;0)</formula>
    </cfRule>
  </conditionalFormatting>
  <conditionalFormatting sqref="F259:K259">
    <cfRule type="expression" dxfId="3028" priority="1285" stopIfTrue="1">
      <formula>AND(ISBLANK($F$259),COUNTIF($F$263:$F$264,"&lt;&gt;")&gt;0)</formula>
    </cfRule>
    <cfRule type="expression" dxfId="3027" priority="1278" stopIfTrue="1">
      <formula>AND(COUNTIF($F256:$F262,"&lt;&gt;")&gt;0,COUNTIF($F$263:$F$264,"&lt;&gt;")&gt;0)</formula>
    </cfRule>
  </conditionalFormatting>
  <conditionalFormatting sqref="F260:K260">
    <cfRule type="expression" dxfId="3026" priority="1284" stopIfTrue="1">
      <formula>AND(ISBLANK($F$260),COUNTIF($F$263:$F$264,"&lt;&gt;")&gt;0)</formula>
    </cfRule>
    <cfRule type="expression" dxfId="3025" priority="1277" stopIfTrue="1">
      <formula>AND(COUNTIF($F256:$F262,"&lt;&gt;")&gt;0,COUNTIF($F$263:$F$264,"&lt;&gt;")&gt;0)</formula>
    </cfRule>
  </conditionalFormatting>
  <conditionalFormatting sqref="F261:K261">
    <cfRule type="expression" dxfId="3024" priority="1283" stopIfTrue="1">
      <formula>AND(ISBLANK($F$261),COUNTIF($F$263:$F$264,"&lt;&gt;")&gt;0)</formula>
    </cfRule>
    <cfRule type="expression" dxfId="3023" priority="1276" stopIfTrue="1">
      <formula>AND(COUNTIF($F256:$F262,"&lt;&gt;")&gt;0,COUNTIF($F$263:$F$264,"&lt;&gt;")&gt;0)</formula>
    </cfRule>
  </conditionalFormatting>
  <conditionalFormatting sqref="F262:K262">
    <cfRule type="expression" dxfId="3022" priority="1282" stopIfTrue="1">
      <formula>AND(ISBLANK($F$262),COUNTIF($F$263:$F$264,"&lt;&gt;")&gt;0)</formula>
    </cfRule>
    <cfRule type="expression" dxfId="3021" priority="1275" stopIfTrue="1">
      <formula>AND(COUNTIF($F256:$F262,"&lt;&gt;")&gt;0,COUNTIF($F$263:$F$264,"&lt;&gt;")&gt;0)</formula>
    </cfRule>
  </conditionalFormatting>
  <conditionalFormatting sqref="F263:K263">
    <cfRule type="expression" dxfId="3020" priority="1274" stopIfTrue="1">
      <formula>OR(COUNTIF($F256:$F262,"&lt;&gt;")&gt;0,AND(ISBLANK($F263),COUNTIF($F$263:$F$264,"&lt;&gt;")=1))</formula>
    </cfRule>
    <cfRule type="expression" dxfId="3019" priority="1272" stopIfTrue="1">
      <formula>OR(AND(COUNTIF($F256:$F262,"&lt;&gt;")&gt;0,COUNTIF($F$263:$F$264,"&lt;&gt;")&gt;0),COUNTIF($F$263:$F$264,"&lt;&gt;")&gt;1)</formula>
    </cfRule>
  </conditionalFormatting>
  <conditionalFormatting sqref="F264:K264">
    <cfRule type="expression" dxfId="3018" priority="1273" stopIfTrue="1">
      <formula>OR(COUNTIF($F256:$F262,"&lt;&gt;")&gt;0,AND(ISBLANK($F264),COUNTIF($F$263:$F$264,"&lt;&gt;")=1))</formula>
    </cfRule>
    <cfRule type="expression" dxfId="3017" priority="1271" stopIfTrue="1">
      <formula>OR(AND(COUNTIF($F256:$F262,"&lt;&gt;")&gt;0,COUNTIF($F$263:$F$264,"&lt;&gt;")&gt;0),COUNTIF($F$263:$F$264,"&lt;&gt;")&gt;1)</formula>
    </cfRule>
  </conditionalFormatting>
  <conditionalFormatting sqref="F265:K265">
    <cfRule type="expression" dxfId="3016" priority="1269" stopIfTrue="1">
      <formula>AND(ISBLANK($F$265),COUNTIF($F$271:$F$272,"&lt;&gt;")&gt;0)</formula>
    </cfRule>
    <cfRule type="expression" dxfId="3015" priority="1263" stopIfTrue="1">
      <formula>AND(COUNTIF($F265:$F270,"&lt;&gt;")&gt;0,COUNTIF($F$271:$F$272,"&lt;&gt;")&gt;0)</formula>
    </cfRule>
  </conditionalFormatting>
  <conditionalFormatting sqref="F266:K266">
    <cfRule type="expression" dxfId="3014" priority="1268" stopIfTrue="1">
      <formula>AND(ISBLANK($F$266),COUNTIF($F$271:$F$272,"&lt;&gt;")&gt;0)</formula>
    </cfRule>
    <cfRule type="expression" dxfId="3013" priority="1262" stopIfTrue="1">
      <formula>AND(COUNTIF($F265:$F270,"&lt;&gt;")&gt;0,COUNTIF($F$271:$F$272,"&lt;&gt;")&gt;0)</formula>
    </cfRule>
  </conditionalFormatting>
  <conditionalFormatting sqref="F267:K267">
    <cfRule type="expression" dxfId="3012" priority="1267" stopIfTrue="1">
      <formula>AND(ISBLANK($F$267),COUNTIF($F$271:$F$272,"&lt;&gt;")&gt;0)</formula>
    </cfRule>
    <cfRule type="expression" dxfId="3011" priority="1261" stopIfTrue="1">
      <formula>AND(COUNTIF($F265:$F270,"&lt;&gt;")&gt;0,COUNTIF($F$271:$F$272,"&lt;&gt;")&gt;0)</formula>
    </cfRule>
  </conditionalFormatting>
  <conditionalFormatting sqref="F268:K268">
    <cfRule type="expression" dxfId="3010" priority="1266" stopIfTrue="1">
      <formula>AND(ISBLANK($F$268),COUNTIF($F$271:$F$272,"&lt;&gt;")&gt;0)</formula>
    </cfRule>
    <cfRule type="expression" dxfId="3009" priority="1260" stopIfTrue="1">
      <formula>AND(COUNTIF($F265:$F270,"&lt;&gt;")&gt;0,COUNTIF($F$271:$F$272,"&lt;&gt;")&gt;0)</formula>
    </cfRule>
  </conditionalFormatting>
  <conditionalFormatting sqref="F269:K269">
    <cfRule type="expression" dxfId="3008" priority="1265" stopIfTrue="1">
      <formula>AND(ISBLANK($F$269),COUNTIF($F$271:$F$272,"&lt;&gt;")&gt;0)</formula>
    </cfRule>
    <cfRule type="expression" dxfId="3007" priority="1259" stopIfTrue="1">
      <formula>AND(COUNTIF($F265:$F270,"&lt;&gt;")&gt;0,COUNTIF($F$271:$F$272,"&lt;&gt;")&gt;0)</formula>
    </cfRule>
  </conditionalFormatting>
  <conditionalFormatting sqref="F270:K270">
    <cfRule type="expression" dxfId="3006" priority="1264" stopIfTrue="1">
      <formula>AND(ISBLANK($F$270),COUNTIF($F$271:$F$272,"&lt;&gt;")&gt;0)</formula>
    </cfRule>
    <cfRule type="expression" dxfId="3005" priority="1258" stopIfTrue="1">
      <formula>AND(COUNTIF($F265:$F270,"&lt;&gt;")&gt;0,COUNTIF($F$271:$F$272,"&lt;&gt;")&gt;0)</formula>
    </cfRule>
  </conditionalFormatting>
  <conditionalFormatting sqref="F271:K271">
    <cfRule type="expression" dxfId="3004" priority="1257" stopIfTrue="1">
      <formula>OR(COUNTIF($F265:$F270,"&lt;&gt;")&gt;0,AND(ISBLANK($F271),COUNTIF($F$271:$F$272,"&lt;&gt;")=1))</formula>
    </cfRule>
    <cfRule type="expression" dxfId="3003" priority="1255" stopIfTrue="1">
      <formula>OR(AND(COUNTIF($F265:$F270,"&lt;&gt;")&gt;0,COUNTIF($F$271:$F$272,"&lt;&gt;")&gt;0),COUNTIF($F$271:$F$272,"&lt;&gt;")&gt;1)</formula>
    </cfRule>
  </conditionalFormatting>
  <conditionalFormatting sqref="F272:K272">
    <cfRule type="expression" dxfId="3002" priority="1256" stopIfTrue="1">
      <formula>OR(COUNTIF($F265:$F270,"&lt;&gt;")&gt;0,AND(ISBLANK($F272),COUNTIF($F$271:$F$272,"&lt;&gt;")=1))</formula>
    </cfRule>
    <cfRule type="expression" dxfId="3001" priority="1254" stopIfTrue="1">
      <formula>OR(AND(COUNTIF($F265:$F270,"&lt;&gt;")&gt;0,COUNTIF($F$271:$F$272,"&lt;&gt;")&gt;0),COUNTIF($F$271:$F$272,"&lt;&gt;")&gt;1)</formula>
    </cfRule>
  </conditionalFormatting>
  <conditionalFormatting sqref="F273:K273">
    <cfRule type="expression" dxfId="3000" priority="1252" stopIfTrue="1">
      <formula>AND(ISBLANK($F$273),COUNTIF($F$284:$F$285,"&lt;&gt;")&gt;0)</formula>
    </cfRule>
    <cfRule type="expression" dxfId="2999" priority="1241" stopIfTrue="1">
      <formula>AND(COUNTIF($F273:$F283,"&lt;&gt;")&gt;0,COUNTIF($F$284:$F$285,"&lt;&gt;")&gt;0)</formula>
    </cfRule>
  </conditionalFormatting>
  <conditionalFormatting sqref="F274:K274">
    <cfRule type="expression" dxfId="2998" priority="1251" stopIfTrue="1">
      <formula>AND(ISBLANK($F$274),COUNTIF($F$284:$F$285,"&lt;&gt;")&gt;0)</formula>
    </cfRule>
    <cfRule type="expression" dxfId="2997" priority="1240" stopIfTrue="1">
      <formula>AND(COUNTIF($F273:$F283,"&lt;&gt;")&gt;0,COUNTIF($F$284:$F$285,"&lt;&gt;")&gt;0)</formula>
    </cfRule>
  </conditionalFormatting>
  <conditionalFormatting sqref="F275:K275">
    <cfRule type="expression" dxfId="2996" priority="1250" stopIfTrue="1">
      <formula>AND(ISBLANK($F$275),COUNTIF($F$284:$F$285,"&lt;&gt;")&gt;0)</formula>
    </cfRule>
    <cfRule type="expression" dxfId="2995" priority="1239" stopIfTrue="1">
      <formula>AND(COUNTIF($F273:$F283,"&lt;&gt;")&gt;0,COUNTIF($F$284:$F$285,"&lt;&gt;")&gt;0)</formula>
    </cfRule>
  </conditionalFormatting>
  <conditionalFormatting sqref="F276:K276">
    <cfRule type="expression" dxfId="2994" priority="1249" stopIfTrue="1">
      <formula>AND(ISBLANK($F$276),COUNTIF($F$284:$F$285,"&lt;&gt;")&gt;0)</formula>
    </cfRule>
    <cfRule type="expression" dxfId="2993" priority="1238" stopIfTrue="1">
      <formula>AND(COUNTIF($F273:$F283,"&lt;&gt;")&gt;0,COUNTIF($F$284:$F$285,"&lt;&gt;")&gt;0)</formula>
    </cfRule>
  </conditionalFormatting>
  <conditionalFormatting sqref="F277:K277">
    <cfRule type="expression" dxfId="2992" priority="1248" stopIfTrue="1">
      <formula>AND(ISBLANK($F$277),COUNTIF($F$284:$F$285,"&lt;&gt;")&gt;0)</formula>
    </cfRule>
    <cfRule type="expression" dxfId="2991" priority="1237" stopIfTrue="1">
      <formula>AND(COUNTIF($F273:$F283,"&lt;&gt;")&gt;0,COUNTIF($F$284:$F$285,"&lt;&gt;")&gt;0)</formula>
    </cfRule>
  </conditionalFormatting>
  <conditionalFormatting sqref="F278:K278">
    <cfRule type="expression" dxfId="2990" priority="1247" stopIfTrue="1">
      <formula>AND(ISBLANK($F$278),COUNTIF($F$284:$F$285,"&lt;&gt;")&gt;0)</formula>
    </cfRule>
    <cfRule type="expression" dxfId="2989" priority="1236" stopIfTrue="1">
      <formula>AND(COUNTIF($F273:$F283,"&lt;&gt;")&gt;0,COUNTIF($F$284:$F$285,"&lt;&gt;")&gt;0)</formula>
    </cfRule>
  </conditionalFormatting>
  <conditionalFormatting sqref="F279:K279">
    <cfRule type="expression" dxfId="2988" priority="1246" stopIfTrue="1">
      <formula>AND(ISBLANK($F$279),COUNTIF($F$284:$F$285,"&lt;&gt;")&gt;0)</formula>
    </cfRule>
    <cfRule type="expression" dxfId="2987" priority="1235" stopIfTrue="1">
      <formula>AND(COUNTIF($F273:$F283,"&lt;&gt;")&gt;0,COUNTIF($F$284:$F$285,"&lt;&gt;")&gt;0)</formula>
    </cfRule>
  </conditionalFormatting>
  <conditionalFormatting sqref="F280:K280">
    <cfRule type="expression" dxfId="2986" priority="1245" stopIfTrue="1">
      <formula>AND(ISBLANK($F$280),COUNTIF($F$284:$F$285,"&lt;&gt;")&gt;0)</formula>
    </cfRule>
    <cfRule type="expression" dxfId="2985" priority="1234" stopIfTrue="1">
      <formula>AND(COUNTIF($F273:$F283,"&lt;&gt;")&gt;0,COUNTIF($F$284:$F$285,"&lt;&gt;")&gt;0)</formula>
    </cfRule>
  </conditionalFormatting>
  <conditionalFormatting sqref="F281:K281">
    <cfRule type="expression" dxfId="2984" priority="1244" stopIfTrue="1">
      <formula>AND(ISBLANK($F$281),COUNTIF($F$284:$F$285,"&lt;&gt;")&gt;0)</formula>
    </cfRule>
    <cfRule type="expression" dxfId="2983" priority="1233" stopIfTrue="1">
      <formula>AND(COUNTIF($F273:$F283,"&lt;&gt;")&gt;0,COUNTIF($F$284:$F$285,"&lt;&gt;")&gt;0)</formula>
    </cfRule>
  </conditionalFormatting>
  <conditionalFormatting sqref="F282:K282">
    <cfRule type="expression" dxfId="2982" priority="1243" stopIfTrue="1">
      <formula>AND(ISBLANK($F$282),COUNTIF($F$284:$F$285,"&lt;&gt;")&gt;0)</formula>
    </cfRule>
    <cfRule type="expression" dxfId="2981" priority="1232" stopIfTrue="1">
      <formula>AND(COUNTIF($F273:$F283,"&lt;&gt;")&gt;0,COUNTIF($F$284:$F$285,"&lt;&gt;")&gt;0)</formula>
    </cfRule>
  </conditionalFormatting>
  <conditionalFormatting sqref="F283:K283">
    <cfRule type="expression" dxfId="2980" priority="1242" stopIfTrue="1">
      <formula>AND(ISBLANK($F$283),COUNTIF($F$284:$F$285,"&lt;&gt;")&gt;0)</formula>
    </cfRule>
    <cfRule type="expression" dxfId="2979" priority="1231" stopIfTrue="1">
      <formula>AND(COUNTIF($F273:$F283,"&lt;&gt;")&gt;0,COUNTIF($F$284:$F$285,"&lt;&gt;")&gt;0)</formula>
    </cfRule>
  </conditionalFormatting>
  <conditionalFormatting sqref="F284:K284">
    <cfRule type="expression" dxfId="2978" priority="1230" stopIfTrue="1">
      <formula>OR(COUNTIF($F273:$F283,"&lt;&gt;")&gt;0,AND(ISBLANK($F284),COUNTIF($F$284:$F$285,"&lt;&gt;")=1))</formula>
    </cfRule>
    <cfRule type="expression" dxfId="2977" priority="1228" stopIfTrue="1">
      <formula>OR(AND(COUNTIF($F273:$F283,"&lt;&gt;")&gt;0,COUNTIF($F$284:$F$285,"&lt;&gt;")&gt;0),COUNTIF($F$284:$F$285,"&lt;&gt;")&gt;1)</formula>
    </cfRule>
  </conditionalFormatting>
  <conditionalFormatting sqref="F285:K285">
    <cfRule type="expression" dxfId="2976" priority="1229" stopIfTrue="1">
      <formula>OR(COUNTIF($F273:$F283,"&lt;&gt;")&gt;0,AND(ISBLANK($F285),COUNTIF($F$284:$F$285,"&lt;&gt;")=1))</formula>
    </cfRule>
    <cfRule type="expression" dxfId="2975" priority="1227" stopIfTrue="1">
      <formula>OR(AND(COUNTIF($F273:$F283,"&lt;&gt;")&gt;0,COUNTIF($F$284:$F$285,"&lt;&gt;")&gt;0),COUNTIF($F$284:$F$285,"&lt;&gt;")&gt;1)</formula>
    </cfRule>
  </conditionalFormatting>
  <conditionalFormatting sqref="F286:K286">
    <cfRule type="expression" dxfId="2974" priority="1225" stopIfTrue="1">
      <formula>AND(ISBLANK($F$286),COUNTIF($F$295:$F$296,"&lt;&gt;")&gt;0)</formula>
    </cfRule>
    <cfRule type="expression" dxfId="2973" priority="1216" stopIfTrue="1">
      <formula>AND(COUNTIF($F286:$F294,"&lt;&gt;")&gt;0,COUNTIF($F$295:$F$296,"&lt;&gt;")&gt;0)</formula>
    </cfRule>
  </conditionalFormatting>
  <conditionalFormatting sqref="F287:K287">
    <cfRule type="expression" dxfId="2972" priority="1224" stopIfTrue="1">
      <formula>AND(ISBLANK($F$287),COUNTIF($F$295:$F$296,"&lt;&gt;")&gt;0)</formula>
    </cfRule>
    <cfRule type="expression" dxfId="2971" priority="1215" stopIfTrue="1">
      <formula>AND(COUNTIF($F286:$F294,"&lt;&gt;")&gt;0,COUNTIF($F$295:$F$296,"&lt;&gt;")&gt;0)</formula>
    </cfRule>
  </conditionalFormatting>
  <conditionalFormatting sqref="F288:K288">
    <cfRule type="expression" dxfId="2970" priority="1223" stopIfTrue="1">
      <formula>AND(ISBLANK($F$288),COUNTIF($F$295:$F$296,"&lt;&gt;")&gt;0)</formula>
    </cfRule>
    <cfRule type="expression" dxfId="2969" priority="1214" stopIfTrue="1">
      <formula>AND(COUNTIF($F286:$F294,"&lt;&gt;")&gt;0,COUNTIF($F$295:$F$296,"&lt;&gt;")&gt;0)</formula>
    </cfRule>
  </conditionalFormatting>
  <conditionalFormatting sqref="F289:K289">
    <cfRule type="expression" dxfId="2968" priority="1222" stopIfTrue="1">
      <formula>AND(ISBLANK($F$289),COUNTIF($F$295:$F$296,"&lt;&gt;")&gt;0)</formula>
    </cfRule>
    <cfRule type="expression" dxfId="2967" priority="1213" stopIfTrue="1">
      <formula>AND(COUNTIF($F286:$F294,"&lt;&gt;")&gt;0,COUNTIF($F$295:$F$296,"&lt;&gt;")&gt;0)</formula>
    </cfRule>
  </conditionalFormatting>
  <conditionalFormatting sqref="F290:K290">
    <cfRule type="expression" dxfId="2966" priority="1221" stopIfTrue="1">
      <formula>AND(ISBLANK($F$290),COUNTIF($F$295:$F$296,"&lt;&gt;")&gt;0)</formula>
    </cfRule>
    <cfRule type="expression" dxfId="2965" priority="1212" stopIfTrue="1">
      <formula>AND(COUNTIF($F286:$F294,"&lt;&gt;")&gt;0,COUNTIF($F$295:$F$296,"&lt;&gt;")&gt;0)</formula>
    </cfRule>
  </conditionalFormatting>
  <conditionalFormatting sqref="F291:K291">
    <cfRule type="expression" dxfId="2964" priority="1220" stopIfTrue="1">
      <formula>AND(ISBLANK($F$291),COUNTIF($F$295:$F$296,"&lt;&gt;")&gt;0)</formula>
    </cfRule>
    <cfRule type="expression" dxfId="2963" priority="1211" stopIfTrue="1">
      <formula>AND(COUNTIF($F286:$F294,"&lt;&gt;")&gt;0,COUNTIF($F$295:$F$296,"&lt;&gt;")&gt;0)</formula>
    </cfRule>
  </conditionalFormatting>
  <conditionalFormatting sqref="F292:K292">
    <cfRule type="expression" dxfId="2962" priority="1219" stopIfTrue="1">
      <formula>AND(ISBLANK($F$292),COUNTIF($F$295:$F$296,"&lt;&gt;")&gt;0)</formula>
    </cfRule>
    <cfRule type="expression" dxfId="2961" priority="1210" stopIfTrue="1">
      <formula>AND(COUNTIF($F286:$F294,"&lt;&gt;")&gt;0,COUNTIF($F$295:$F$296,"&lt;&gt;")&gt;0)</formula>
    </cfRule>
  </conditionalFormatting>
  <conditionalFormatting sqref="F293:K293">
    <cfRule type="expression" dxfId="2960" priority="1218" stopIfTrue="1">
      <formula>AND(ISBLANK($F$293),COUNTIF($F$295:$F$296,"&lt;&gt;")&gt;0)</formula>
    </cfRule>
    <cfRule type="expression" dxfId="2959" priority="1209" stopIfTrue="1">
      <formula>AND(COUNTIF($F286:$F294,"&lt;&gt;")&gt;0,COUNTIF($F$295:$F$296,"&lt;&gt;")&gt;0)</formula>
    </cfRule>
  </conditionalFormatting>
  <conditionalFormatting sqref="F294:K294">
    <cfRule type="expression" dxfId="2958" priority="1217" stopIfTrue="1">
      <formula>AND(ISBLANK($F$294),COUNTIF($F$295:$F$296,"&lt;&gt;")&gt;0)</formula>
    </cfRule>
    <cfRule type="expression" dxfId="2957" priority="1208" stopIfTrue="1">
      <formula>AND(COUNTIF($F286:$F294,"&lt;&gt;")&gt;0,COUNTIF($F$295:$F$296,"&lt;&gt;")&gt;0)</formula>
    </cfRule>
  </conditionalFormatting>
  <conditionalFormatting sqref="F295:K295">
    <cfRule type="expression" dxfId="2956" priority="1207" stopIfTrue="1">
      <formula>OR(COUNTIF($F286:$F294,"&lt;&gt;")&gt;0,AND(ISBLANK($F295),COUNTIF($F$295:$F$296,"&lt;&gt;")=1))</formula>
    </cfRule>
    <cfRule type="expression" dxfId="2955" priority="1205" stopIfTrue="1">
      <formula>OR(AND(COUNTIF($F286:$F294,"&lt;&gt;")&gt;0,COUNTIF($F$295:$F$296,"&lt;&gt;")&gt;0),COUNTIF($F$295:$F$296,"&lt;&gt;")&gt;1)</formula>
    </cfRule>
  </conditionalFormatting>
  <conditionalFormatting sqref="F296:K296">
    <cfRule type="expression" dxfId="2954" priority="1206" stopIfTrue="1">
      <formula>OR(COUNTIF($F286:$F294,"&lt;&gt;")&gt;0,AND(ISBLANK($F296),COUNTIF($F$295:$F$296,"&lt;&gt;")=1))</formula>
    </cfRule>
    <cfRule type="expression" dxfId="2953" priority="1204" stopIfTrue="1">
      <formula>OR(AND(COUNTIF($F286:$F294,"&lt;&gt;")&gt;0,COUNTIF($F$295:$F$296,"&lt;&gt;")&gt;0),COUNTIF($F$295:$F$296,"&lt;&gt;")&gt;1)</formula>
    </cfRule>
  </conditionalFormatting>
  <conditionalFormatting sqref="F297:K297">
    <cfRule type="expression" dxfId="2952" priority="1202" stopIfTrue="1">
      <formula>AND(ISBLANK($F$297),COUNTIF($F$302:$F$303,"&lt;&gt;")&gt;0)</formula>
    </cfRule>
    <cfRule type="expression" dxfId="2951" priority="1197" stopIfTrue="1">
      <formula>AND(COUNTIF($F297:$F301,"&lt;&gt;")&gt;0,COUNTIF($F$302:$F$303,"&lt;&gt;")&gt;0)</formula>
    </cfRule>
  </conditionalFormatting>
  <conditionalFormatting sqref="F298:K298">
    <cfRule type="expression" dxfId="2950" priority="1201" stopIfTrue="1">
      <formula>AND(ISBLANK($F$298),COUNTIF($F$302:$F$303,"&lt;&gt;")&gt;0)</formula>
    </cfRule>
    <cfRule type="expression" dxfId="2949" priority="1196" stopIfTrue="1">
      <formula>AND(COUNTIF($F297:$F301,"&lt;&gt;")&gt;0,COUNTIF($F$302:$F$303,"&lt;&gt;")&gt;0)</formula>
    </cfRule>
  </conditionalFormatting>
  <conditionalFormatting sqref="F299:K299">
    <cfRule type="expression" dxfId="2948" priority="1195" stopIfTrue="1">
      <formula>AND(COUNTIF($F297:$F301,"&lt;&gt;")&gt;0,COUNTIF($F$302:$F$303,"&lt;&gt;")&gt;0)</formula>
    </cfRule>
    <cfRule type="expression" dxfId="2947" priority="1200" stopIfTrue="1">
      <formula>AND(ISBLANK($F$299),COUNTIF($F$302:$F$303,"&lt;&gt;")&gt;0)</formula>
    </cfRule>
  </conditionalFormatting>
  <conditionalFormatting sqref="F300:K300">
    <cfRule type="expression" dxfId="2946" priority="1199" stopIfTrue="1">
      <formula>AND(ISBLANK($F$300),COUNTIF($F$302:$F$303,"&lt;&gt;")&gt;0)</formula>
    </cfRule>
    <cfRule type="expression" dxfId="2945" priority="1194" stopIfTrue="1">
      <formula>AND(COUNTIF($F297:$F301,"&lt;&gt;")&gt;0,COUNTIF($F$302:$F$303,"&lt;&gt;")&gt;0)</formula>
    </cfRule>
  </conditionalFormatting>
  <conditionalFormatting sqref="F301:K301">
    <cfRule type="expression" dxfId="2944" priority="1198" stopIfTrue="1">
      <formula>AND(ISBLANK($F$301),COUNTIF($F$302:$F$303,"&lt;&gt;")&gt;0)</formula>
    </cfRule>
    <cfRule type="expression" dxfId="2943" priority="1193" stopIfTrue="1">
      <formula>AND(COUNTIF($F297:$F301,"&lt;&gt;")&gt;0,COUNTIF($F$302:$F$303,"&lt;&gt;")&gt;0)</formula>
    </cfRule>
  </conditionalFormatting>
  <conditionalFormatting sqref="F302:K302">
    <cfRule type="expression" dxfId="2942" priority="1192" stopIfTrue="1">
      <formula>OR(COUNTIF($F297:$F301,"&lt;&gt;")&gt;0,AND(ISBLANK($F302),COUNTIF($F$302:$F$303,"&lt;&gt;")=1))</formula>
    </cfRule>
    <cfRule type="expression" dxfId="2941" priority="1190" stopIfTrue="1">
      <formula>OR(AND(COUNTIF($F297:$F301,"&lt;&gt;")&gt;0,COUNTIF($F$302:$F$303,"&lt;&gt;")&gt;0),COUNTIF($F$302:$F$303,"&lt;&gt;")&gt;1)</formula>
    </cfRule>
  </conditionalFormatting>
  <conditionalFormatting sqref="F303:K303">
    <cfRule type="expression" dxfId="2940" priority="1191" stopIfTrue="1">
      <formula>OR(COUNTIF($F297:$F301,"&lt;&gt;")&gt;0,AND(ISBLANK($F303),COUNTIF($F$302:$F$303,"&lt;&gt;")=1))</formula>
    </cfRule>
    <cfRule type="expression" dxfId="2939" priority="1189" stopIfTrue="1">
      <formula>OR(AND(COUNTIF($F297:$F301,"&lt;&gt;")&gt;0,COUNTIF($F$302:$F$303,"&lt;&gt;")&gt;0),COUNTIF($F$302:$F$303,"&lt;&gt;")&gt;1)</formula>
    </cfRule>
  </conditionalFormatting>
  <conditionalFormatting sqref="F304:K304">
    <cfRule type="expression" dxfId="2938" priority="1187" stopIfTrue="1">
      <formula>AND(ISBLANK($F$304),COUNTIF($F$309:$F$310,"&lt;&gt;")&gt;0)</formula>
    </cfRule>
    <cfRule type="expression" dxfId="2937" priority="1182" stopIfTrue="1">
      <formula>AND(COUNTIF($F304:$F308,"&lt;&gt;")&gt;0,COUNTIF($F$309:$F$310,"&lt;&gt;")&gt;0)</formula>
    </cfRule>
  </conditionalFormatting>
  <conditionalFormatting sqref="F305:K305">
    <cfRule type="expression" dxfId="2936" priority="1186" stopIfTrue="1">
      <formula>AND(ISBLANK($F$305),COUNTIF($F$309:$F$310,"&lt;&gt;")&gt;0)</formula>
    </cfRule>
    <cfRule type="expression" dxfId="2935" priority="1181" stopIfTrue="1">
      <formula>AND(COUNTIF($F304:$F308,"&lt;&gt;")&gt;0,COUNTIF($F$309:$F$310,"&lt;&gt;")&gt;0)</formula>
    </cfRule>
  </conditionalFormatting>
  <conditionalFormatting sqref="F306:K306">
    <cfRule type="expression" dxfId="2934" priority="1180" stopIfTrue="1">
      <formula>AND(COUNTIF($F304:$F308,"&lt;&gt;")&gt;0,COUNTIF($F$309:$F$310,"&lt;&gt;")&gt;0)</formula>
    </cfRule>
    <cfRule type="expression" dxfId="2933" priority="1185" stopIfTrue="1">
      <formula>AND(ISBLANK($F$306),COUNTIF($F$309:$F$310,"&lt;&gt;")&gt;0)</formula>
    </cfRule>
  </conditionalFormatting>
  <conditionalFormatting sqref="F307:K307">
    <cfRule type="expression" dxfId="2932" priority="1179" stopIfTrue="1">
      <formula>AND(COUNTIF($F304:$F308,"&lt;&gt;")&gt;0,COUNTIF($F$309:$F$310,"&lt;&gt;")&gt;0)</formula>
    </cfRule>
    <cfRule type="expression" dxfId="2931" priority="1184" stopIfTrue="1">
      <formula>AND(ISBLANK($F$307),COUNTIF($F$309:$F$310,"&lt;&gt;")&gt;0)</formula>
    </cfRule>
  </conditionalFormatting>
  <conditionalFormatting sqref="F308:K308">
    <cfRule type="expression" dxfId="2930" priority="1183" stopIfTrue="1">
      <formula>AND(ISBLANK($F$308),COUNTIF($F$309:$F$310,"&lt;&gt;")&gt;0)</formula>
    </cfRule>
    <cfRule type="expression" dxfId="2929" priority="1178" stopIfTrue="1">
      <formula>AND(COUNTIF($F304:$F308,"&lt;&gt;")&gt;0,COUNTIF($F$309:$F$310,"&lt;&gt;")&gt;0)</formula>
    </cfRule>
  </conditionalFormatting>
  <conditionalFormatting sqref="F309:K309">
    <cfRule type="expression" dxfId="2928" priority="1177" stopIfTrue="1">
      <formula>OR(COUNTIF($F304:$F308,"&lt;&gt;")&gt;0,AND(ISBLANK($F309),COUNTIF($F$309:$F$310,"&lt;&gt;")=1))</formula>
    </cfRule>
    <cfRule type="expression" dxfId="2927" priority="1175" stopIfTrue="1">
      <formula>OR(AND(COUNTIF($F304:$F308,"&lt;&gt;")&gt;0,COUNTIF($F$309:$F$310,"&lt;&gt;")&gt;0),COUNTIF($F$309:$F$310,"&lt;&gt;")&gt;1)</formula>
    </cfRule>
  </conditionalFormatting>
  <conditionalFormatting sqref="F310:K310">
    <cfRule type="expression" dxfId="2926" priority="1174" stopIfTrue="1">
      <formula>OR(AND(COUNTIF($F304:$F308,"&lt;&gt;")&gt;0,COUNTIF($F$309:$F$310,"&lt;&gt;")&gt;0),COUNTIF($F$309:$F$310,"&lt;&gt;")&gt;1)</formula>
    </cfRule>
    <cfRule type="expression" dxfId="2925" priority="1176" stopIfTrue="1">
      <formula>OR(COUNTIF($F304:$F308,"&lt;&gt;")&gt;0,AND(ISBLANK($F310),COUNTIF($F$309:$F$310,"&lt;&gt;")=1))</formula>
    </cfRule>
  </conditionalFormatting>
  <conditionalFormatting sqref="F311:K311">
    <cfRule type="expression" dxfId="2924" priority="1172" stopIfTrue="1">
      <formula>AND(ISBLANK($F$311),COUNTIF($F$317:$F$319,"&lt;&gt;")&gt;0)</formula>
    </cfRule>
    <cfRule type="expression" dxfId="2923" priority="1166" stopIfTrue="1">
      <formula>AND(COUNTIF($F311:$F316,"&lt;&gt;")&gt;0,COUNTIF($F$317:$F$319,"&lt;&gt;")&gt;0)</formula>
    </cfRule>
  </conditionalFormatting>
  <conditionalFormatting sqref="F312:K312">
    <cfRule type="expression" dxfId="2922" priority="1171" stopIfTrue="1">
      <formula>AND(ISBLANK($F$312),COUNTIF($F$317:$F$319,"&lt;&gt;")&gt;0)</formula>
    </cfRule>
    <cfRule type="expression" dxfId="2921" priority="1165" stopIfTrue="1">
      <formula>AND(COUNTIF($F311:$F316,"&lt;&gt;")&gt;0,COUNTIF($F$317:$F$319,"&lt;&gt;")&gt;0)</formula>
    </cfRule>
  </conditionalFormatting>
  <conditionalFormatting sqref="F313:K313">
    <cfRule type="expression" dxfId="2920" priority="1164" stopIfTrue="1">
      <formula>AND(COUNTIF($F311:$F316,"&lt;&gt;")&gt;0,COUNTIF($F$317:$F$319,"&lt;&gt;")&gt;0)</formula>
    </cfRule>
    <cfRule type="expression" dxfId="2919" priority="1170" stopIfTrue="1">
      <formula>AND(ISBLANK($F$313),COUNTIF($F$317:$F$319,"&lt;&gt;")&gt;0)</formula>
    </cfRule>
  </conditionalFormatting>
  <conditionalFormatting sqref="F314:K314">
    <cfRule type="expression" dxfId="2918" priority="1163" stopIfTrue="1">
      <formula>AND(COUNTIF($F311:$F316,"&lt;&gt;")&gt;0,COUNTIF($F$317:$F$319,"&lt;&gt;")&gt;0)</formula>
    </cfRule>
    <cfRule type="expression" dxfId="2917" priority="1169" stopIfTrue="1">
      <formula>AND(ISBLANK($F$314),COUNTIF($F$317:$F$319,"&lt;&gt;")&gt;0)</formula>
    </cfRule>
  </conditionalFormatting>
  <conditionalFormatting sqref="F315:K315">
    <cfRule type="expression" dxfId="2916" priority="1168" stopIfTrue="1">
      <formula>AND(ISBLANK($F$315),COUNTIF($F$317:$F$319,"&lt;&gt;")&gt;0)</formula>
    </cfRule>
    <cfRule type="expression" dxfId="2915" priority="1162" stopIfTrue="1">
      <formula>AND(COUNTIF($F311:$F316,"&lt;&gt;")&gt;0,COUNTIF($F$317:$F$319,"&lt;&gt;")&gt;0)</formula>
    </cfRule>
  </conditionalFormatting>
  <conditionalFormatting sqref="F316:K316">
    <cfRule type="expression" dxfId="2914" priority="1167" stopIfTrue="1">
      <formula>AND(ISBLANK($F$316),COUNTIF($F$317:$F$319,"&lt;&gt;")&gt;0)</formula>
    </cfRule>
    <cfRule type="expression" dxfId="2913" priority="1161" stopIfTrue="1">
      <formula>AND(COUNTIF($F311:$F316,"&lt;&gt;")&gt;0,COUNTIF($F$317:$F$319,"&lt;&gt;")&gt;0)</formula>
    </cfRule>
  </conditionalFormatting>
  <conditionalFormatting sqref="F317:K317">
    <cfRule type="expression" dxfId="2912" priority="1157" stopIfTrue="1">
      <formula>OR(AND(COUNTIF($F311:$F316,"&lt;&gt;")&gt;0,COUNTIF($F$317:$F$319,"&lt;&gt;")&gt;0),COUNTIF($F$317:$F$319,"&lt;&gt;")&gt;1)</formula>
    </cfRule>
    <cfRule type="expression" dxfId="2911" priority="1160" stopIfTrue="1">
      <formula>OR(COUNTIF($F311:$F316,"&lt;&gt;")&gt;0,AND(ISBLANK($F317),COUNTIF($F$317:$F$319,"&lt;&gt;")=1))</formula>
    </cfRule>
  </conditionalFormatting>
  <conditionalFormatting sqref="F318:K318">
    <cfRule type="expression" dxfId="2910" priority="1156" stopIfTrue="1">
      <formula>OR(AND(COUNTIF($F311:$F316,"&lt;&gt;")&gt;0,COUNTIF($F$317:$F$319,"&lt;&gt;")&gt;0),COUNTIF($F$317:$F$319,"&lt;&gt;")&gt;1)</formula>
    </cfRule>
    <cfRule type="expression" dxfId="2909" priority="1159" stopIfTrue="1">
      <formula>OR(COUNTIF($F311:$F316,"&lt;&gt;")&gt;0,AND(ISBLANK($F318),COUNTIF($F$317:$F$319,"&lt;&gt;")=1))</formula>
    </cfRule>
  </conditionalFormatting>
  <conditionalFormatting sqref="F319:K319">
    <cfRule type="expression" dxfId="2908" priority="1155" stopIfTrue="1">
      <formula>OR(AND(COUNTIF($F311:$F316,"&lt;&gt;")&gt;0,COUNTIF($F$317:$F$319,"&lt;&gt;")&gt;0),COUNTIF($F$317:$F$319,"&lt;&gt;")&gt;1)</formula>
    </cfRule>
    <cfRule type="expression" dxfId="2907" priority="1158" stopIfTrue="1">
      <formula>OR(COUNTIF($F311:$F316,"&lt;&gt;")&gt;0,AND(ISBLANK($F319),COUNTIF($F$317:$F$319,"&lt;&gt;")=1))</formula>
    </cfRule>
  </conditionalFormatting>
  <conditionalFormatting sqref="F320:K322">
    <cfRule type="expression" dxfId="2906" priority="1151" stopIfTrue="1">
      <formula>AND(ISBLANK($F320),COUNTIF($F$320:$F$322,"&lt;&gt;")=1)</formula>
    </cfRule>
    <cfRule type="expression" dxfId="2905" priority="1148" stopIfTrue="1">
      <formula>COUNTIF($F$320:$F$322,"&lt;&gt;")&gt;1</formula>
    </cfRule>
  </conditionalFormatting>
  <conditionalFormatting sqref="F323:K323">
    <cfRule type="expression" dxfId="2904" priority="1146" stopIfTrue="1">
      <formula>AND(ISBLANK($F$323),COUNTIF($F$326:$F$327,"&lt;&gt;")&gt;0)</formula>
    </cfRule>
    <cfRule type="expression" dxfId="2903" priority="1143" stopIfTrue="1">
      <formula>AND(COUNTIF($F323:$F325,"&lt;&gt;")&gt;0,COUNTIF($F$326:$F$327,"&lt;&gt;")&gt;0)</formula>
    </cfRule>
  </conditionalFormatting>
  <conditionalFormatting sqref="F324:K324">
    <cfRule type="expression" dxfId="2902" priority="1145" stopIfTrue="1">
      <formula>AND(ISBLANK($F$324),COUNTIF($F$326:$F$327,"&lt;&gt;")&gt;0)</formula>
    </cfRule>
    <cfRule type="expression" dxfId="2901" priority="1142" stopIfTrue="1">
      <formula>AND(COUNTIF($F323:$F325,"&lt;&gt;")&gt;0,COUNTIF($F$326:$F$327,"&lt;&gt;")&gt;0)</formula>
    </cfRule>
  </conditionalFormatting>
  <conditionalFormatting sqref="F325:K325">
    <cfRule type="expression" dxfId="2900" priority="1144" stopIfTrue="1">
      <formula>AND(ISBLANK($F$325),COUNTIF($F$326:$F$327,"&lt;&gt;")&gt;0)</formula>
    </cfRule>
    <cfRule type="expression" dxfId="2899" priority="1141" stopIfTrue="1">
      <formula>AND(COUNTIF($F323:$F325,"&lt;&gt;")&gt;0,COUNTIF($F$326:$F$327,"&lt;&gt;")&gt;0)</formula>
    </cfRule>
  </conditionalFormatting>
  <conditionalFormatting sqref="F326:K326">
    <cfRule type="expression" dxfId="2898" priority="1140" stopIfTrue="1">
      <formula>OR(COUNTIF($F323:$F325,"&lt;&gt;")&gt;0,AND(ISBLANK($F326),COUNTIF($F$326:$F$327,"&lt;&gt;")=1))</formula>
    </cfRule>
    <cfRule type="expression" dxfId="2897" priority="1138" stopIfTrue="1">
      <formula>OR(AND(COUNTIF($F323:$F325,"&lt;&gt;")&gt;0,COUNTIF($F$326:$F$327,"&lt;&gt;")&gt;0),COUNTIF($F$326:$F$327,"&lt;&gt;")&gt;1)</formula>
    </cfRule>
  </conditionalFormatting>
  <conditionalFormatting sqref="F327:K327">
    <cfRule type="expression" dxfId="2896" priority="1137" stopIfTrue="1">
      <formula>OR(AND(COUNTIF($F323:$F325,"&lt;&gt;")&gt;0,COUNTIF($F$326:$F$327,"&lt;&gt;")&gt;0),COUNTIF($F$326:$F$327,"&lt;&gt;")&gt;1)</formula>
    </cfRule>
    <cfRule type="expression" dxfId="2895" priority="1139" stopIfTrue="1">
      <formula>OR(COUNTIF($F323:$F325,"&lt;&gt;")&gt;0,AND(ISBLANK($F327),COUNTIF($F$326:$F$327,"&lt;&gt;")=1))</formula>
    </cfRule>
  </conditionalFormatting>
  <conditionalFormatting sqref="F328:K328">
    <cfRule type="expression" dxfId="2894" priority="1125" stopIfTrue="1">
      <formula>AND(COUNTIF($F328:$F337,"&lt;&gt;")&gt;0,COUNTIF($F$338:$F$339,"&lt;&gt;")&gt;0)</formula>
    </cfRule>
    <cfRule type="expression" dxfId="2893" priority="1135" stopIfTrue="1">
      <formula>AND(ISBLANK($F$328),COUNTIF($F$338:$F$339,"&lt;&gt;")&gt;0)</formula>
    </cfRule>
  </conditionalFormatting>
  <conditionalFormatting sqref="F329:K329">
    <cfRule type="expression" dxfId="2892" priority="1134" stopIfTrue="1">
      <formula>AND(ISBLANK($F$329),COUNTIF($F$338:$F$339,"&lt;&gt;")&gt;0)</formula>
    </cfRule>
    <cfRule type="expression" dxfId="2891" priority="1124" stopIfTrue="1">
      <formula>AND(COUNTIF($F328:$F337,"&lt;&gt;")&gt;0,COUNTIF($F$338:$F$339,"&lt;&gt;")&gt;0)</formula>
    </cfRule>
  </conditionalFormatting>
  <conditionalFormatting sqref="F330:K330">
    <cfRule type="expression" dxfId="2890" priority="1133" stopIfTrue="1">
      <formula>AND(ISBLANK($F$330),COUNTIF($F$338:$F$339,"&lt;&gt;")&gt;0)</formula>
    </cfRule>
    <cfRule type="expression" dxfId="2889" priority="1123" stopIfTrue="1">
      <formula>AND(COUNTIF($F328:$F337,"&lt;&gt;")&gt;0,COUNTIF($F$338:$F$339,"&lt;&gt;")&gt;0)</formula>
    </cfRule>
  </conditionalFormatting>
  <conditionalFormatting sqref="F331:K331">
    <cfRule type="expression" dxfId="2888" priority="1132" stopIfTrue="1">
      <formula>AND(ISBLANK($F$331),COUNTIF($F$338:$F$339,"&lt;&gt;")&gt;0)</formula>
    </cfRule>
    <cfRule type="expression" dxfId="2887" priority="1122" stopIfTrue="1">
      <formula>AND(COUNTIF($F328:$F337,"&lt;&gt;")&gt;0,COUNTIF($F$338:$F$339,"&lt;&gt;")&gt;0)</formula>
    </cfRule>
  </conditionalFormatting>
  <conditionalFormatting sqref="F332:K332">
    <cfRule type="expression" dxfId="2886" priority="1131" stopIfTrue="1">
      <formula>AND(ISBLANK($F$332),COUNTIF($F$338:$F$339,"&lt;&gt;")&gt;0)</formula>
    </cfRule>
    <cfRule type="expression" dxfId="2885" priority="1121" stopIfTrue="1">
      <formula>AND(COUNTIF($F328:$F337,"&lt;&gt;")&gt;0,COUNTIF($F$338:$F$339,"&lt;&gt;")&gt;0)</formula>
    </cfRule>
  </conditionalFormatting>
  <conditionalFormatting sqref="F333:K333">
    <cfRule type="expression" dxfId="2884" priority="1130" stopIfTrue="1">
      <formula>AND(ISBLANK($F$333),COUNTIF($F$338:$F$339,"&lt;&gt;")&gt;0)</formula>
    </cfRule>
    <cfRule type="expression" dxfId="2883" priority="1120" stopIfTrue="1">
      <formula>AND(COUNTIF($F328:$F337,"&lt;&gt;")&gt;0,COUNTIF($F$338:$F$339,"&lt;&gt;")&gt;0)</formula>
    </cfRule>
  </conditionalFormatting>
  <conditionalFormatting sqref="F334:K334">
    <cfRule type="expression" dxfId="2882" priority="1129" stopIfTrue="1">
      <formula>AND(ISBLANK($F$334),COUNTIF($F$338:$F$339,"&lt;&gt;")&gt;0)</formula>
    </cfRule>
    <cfRule type="expression" dxfId="2881" priority="1119" stopIfTrue="1">
      <formula>AND(COUNTIF($F328:$F337,"&lt;&gt;")&gt;0,COUNTIF($F$338:$F$339,"&lt;&gt;")&gt;0)</formula>
    </cfRule>
  </conditionalFormatting>
  <conditionalFormatting sqref="F335:K335">
    <cfRule type="expression" dxfId="2880" priority="1128" stopIfTrue="1">
      <formula>AND(ISBLANK($F$335),COUNTIF($F$338:$F$339,"&lt;&gt;")&gt;0)</formula>
    </cfRule>
    <cfRule type="expression" dxfId="2879" priority="1118" stopIfTrue="1">
      <formula>AND(COUNTIF($F328:$F337,"&lt;&gt;")&gt;0,COUNTIF($F$338:$F$339,"&lt;&gt;")&gt;0)</formula>
    </cfRule>
  </conditionalFormatting>
  <conditionalFormatting sqref="F336:K336">
    <cfRule type="expression" dxfId="2878" priority="1117" stopIfTrue="1">
      <formula>AND(COUNTIF($F328:$F337,"&lt;&gt;")&gt;0,COUNTIF($F$338:$F$339,"&lt;&gt;")&gt;0)</formula>
    </cfRule>
    <cfRule type="expression" dxfId="2877" priority="1127" stopIfTrue="1">
      <formula>AND(ISBLANK($F$336),COUNTIF($F$338:$F$339,"&lt;&gt;")&gt;0)</formula>
    </cfRule>
  </conditionalFormatting>
  <conditionalFormatting sqref="F337:K337">
    <cfRule type="expression" dxfId="2876" priority="1116" stopIfTrue="1">
      <formula>AND(COUNTIF($F328:$F337,"&lt;&gt;")&gt;0,COUNTIF($F$338:$F$339,"&lt;&gt;")&gt;0)</formula>
    </cfRule>
    <cfRule type="expression" dxfId="2875" priority="1126" stopIfTrue="1">
      <formula>AND(ISBLANK($F$337),COUNTIF($F$338:$F$339,"&lt;&gt;")&gt;0)</formula>
    </cfRule>
  </conditionalFormatting>
  <conditionalFormatting sqref="F338:K338">
    <cfRule type="expression" dxfId="2874" priority="1115" stopIfTrue="1">
      <formula>OR(COUNTIF($F328:$F337,"&lt;&gt;")&gt;0,AND(ISBLANK($F338),COUNTIF($F$338:$F$339,"&lt;&gt;")=1))</formula>
    </cfRule>
    <cfRule type="expression" dxfId="2873" priority="1113" stopIfTrue="1">
      <formula>OR(AND(COUNTIF($F328:$F337,"&lt;&gt;")&gt;0,COUNTIF($F$338:$F$339,"&lt;&gt;")&gt;0),COUNTIF($F$338:$F$339,"&lt;&gt;")&gt;1)</formula>
    </cfRule>
  </conditionalFormatting>
  <conditionalFormatting sqref="F339:K339">
    <cfRule type="expression" dxfId="2872" priority="1114" stopIfTrue="1">
      <formula>OR(COUNTIF($F328:$F337,"&lt;&gt;")&gt;0,AND(ISBLANK($F339),COUNTIF($F$338:$F$339,"&lt;&gt;")=1))</formula>
    </cfRule>
    <cfRule type="expression" dxfId="2871" priority="1112" stopIfTrue="1">
      <formula>OR(AND(COUNTIF($F328:$F337,"&lt;&gt;")&gt;0,COUNTIF($F$338:$F$339,"&lt;&gt;")&gt;0),COUNTIF($F$338:$F$339,"&lt;&gt;")&gt;1)</formula>
    </cfRule>
  </conditionalFormatting>
  <conditionalFormatting sqref="F340:K342">
    <cfRule type="expression" dxfId="2870" priority="1105" stopIfTrue="1">
      <formula>COUNTIF($F$340:$F$342,"&lt;&gt;")&gt;1</formula>
    </cfRule>
    <cfRule type="expression" dxfId="2869" priority="1108" stopIfTrue="1">
      <formula>AND(ISBLANK($F340),COUNTIF($F$340:$F$342,"&lt;&gt;")=1)</formula>
    </cfRule>
  </conditionalFormatting>
  <conditionalFormatting sqref="F343:K343">
    <cfRule type="expression" dxfId="2868" priority="1103" stopIfTrue="1">
      <formula>AND(ISBLANK($F$343),COUNTIF($F$359:$F$360,"&lt;&gt;")&gt;0)</formula>
    </cfRule>
    <cfRule type="expression" dxfId="2867" priority="1087" stopIfTrue="1">
      <formula>AND(COUNTIF($F343:$F358,"&lt;&gt;")&gt;0,COUNTIF($F$359:$F$360,"&lt;&gt;")&gt;0)</formula>
    </cfRule>
  </conditionalFormatting>
  <conditionalFormatting sqref="F344:K344">
    <cfRule type="expression" dxfId="2866" priority="1102" stopIfTrue="1">
      <formula>AND(ISBLANK($F$344),COUNTIF($F$359:$F$360,"&lt;&gt;")&gt;0)</formula>
    </cfRule>
    <cfRule type="expression" dxfId="2865" priority="1086" stopIfTrue="1">
      <formula>AND(COUNTIF($F343:$F358,"&lt;&gt;")&gt;0,COUNTIF($F$359:$F$360,"&lt;&gt;")&gt;0)</formula>
    </cfRule>
  </conditionalFormatting>
  <conditionalFormatting sqref="F345:K345">
    <cfRule type="expression" dxfId="2864" priority="1101" stopIfTrue="1">
      <formula>AND(ISBLANK($F$345),COUNTIF($F$359:$F$360,"&lt;&gt;")&gt;0)</formula>
    </cfRule>
    <cfRule type="expression" dxfId="2863" priority="1085" stopIfTrue="1">
      <formula>AND(COUNTIF($F343:$F358,"&lt;&gt;")&gt;0,COUNTIF($F$359:$F$360,"&lt;&gt;")&gt;0)</formula>
    </cfRule>
  </conditionalFormatting>
  <conditionalFormatting sqref="F346:K346">
    <cfRule type="expression" dxfId="2862" priority="1100" stopIfTrue="1">
      <formula>AND(ISBLANK($F$346),COUNTIF($F$359:$F$360,"&lt;&gt;")&gt;0)</formula>
    </cfRule>
    <cfRule type="expression" dxfId="2861" priority="1084" stopIfTrue="1">
      <formula>AND(COUNTIF($F343:$F358,"&lt;&gt;")&gt;0,COUNTIF($F$359:$F$360,"&lt;&gt;")&gt;0)</formula>
    </cfRule>
  </conditionalFormatting>
  <conditionalFormatting sqref="F347:K347">
    <cfRule type="expression" dxfId="2860" priority="1099" stopIfTrue="1">
      <formula>AND(ISBLANK($F$347),COUNTIF($F$359:$F$360,"&lt;&gt;")&gt;0)</formula>
    </cfRule>
    <cfRule type="expression" dxfId="2859" priority="1083" stopIfTrue="1">
      <formula>AND(COUNTIF($F343:$F358,"&lt;&gt;")&gt;0,COUNTIF($F$359:$F$360,"&lt;&gt;")&gt;0)</formula>
    </cfRule>
  </conditionalFormatting>
  <conditionalFormatting sqref="F348:K348">
    <cfRule type="expression" dxfId="2858" priority="1098" stopIfTrue="1">
      <formula>AND(ISBLANK($F$348),COUNTIF($F$359:$F$360,"&lt;&gt;")&gt;0)</formula>
    </cfRule>
    <cfRule type="expression" dxfId="2857" priority="1082" stopIfTrue="1">
      <formula>AND(COUNTIF($F343:$F358,"&lt;&gt;")&gt;0,COUNTIF($F$359:$F$360,"&lt;&gt;")&gt;0)</formula>
    </cfRule>
  </conditionalFormatting>
  <conditionalFormatting sqref="F349:K349">
    <cfRule type="expression" dxfId="2856" priority="1097" stopIfTrue="1">
      <formula>AND(ISBLANK($F$349),COUNTIF($F$359:$F$360,"&lt;&gt;")&gt;0)</formula>
    </cfRule>
    <cfRule type="expression" dxfId="2855" priority="1081" stopIfTrue="1">
      <formula>AND(COUNTIF($F343:$F358,"&lt;&gt;")&gt;0,COUNTIF($F$359:$F$360,"&lt;&gt;")&gt;0)</formula>
    </cfRule>
  </conditionalFormatting>
  <conditionalFormatting sqref="F350:K350">
    <cfRule type="expression" dxfId="2854" priority="1096" stopIfTrue="1">
      <formula>AND(ISBLANK($F$350),COUNTIF($F$359:$F$360,"&lt;&gt;")&gt;0)</formula>
    </cfRule>
    <cfRule type="expression" dxfId="2853" priority="1080" stopIfTrue="1">
      <formula>AND(COUNTIF($F343:$F358,"&lt;&gt;")&gt;0,COUNTIF($F$359:$F$360,"&lt;&gt;")&gt;0)</formula>
    </cfRule>
  </conditionalFormatting>
  <conditionalFormatting sqref="F351:K351">
    <cfRule type="expression" dxfId="2852" priority="1079" stopIfTrue="1">
      <formula>AND(COUNTIF($F343:$F358,"&lt;&gt;")&gt;0,COUNTIF($F$359:$F$360,"&lt;&gt;")&gt;0)</formula>
    </cfRule>
    <cfRule type="expression" dxfId="2851" priority="1095" stopIfTrue="1">
      <formula>AND(ISBLANK($F$351),COUNTIF($F$359:$F$360,"&lt;&gt;")&gt;0)</formula>
    </cfRule>
  </conditionalFormatting>
  <conditionalFormatting sqref="F352:K352">
    <cfRule type="expression" dxfId="2850" priority="1078" stopIfTrue="1">
      <formula>AND(COUNTIF($F343:$F358,"&lt;&gt;")&gt;0,COUNTIF($F$359:$F$360,"&lt;&gt;")&gt;0)</formula>
    </cfRule>
    <cfRule type="expression" dxfId="2849" priority="1094" stopIfTrue="1">
      <formula>AND(ISBLANK($F$352),COUNTIF($F$359:$F$360,"&lt;&gt;")&gt;0)</formula>
    </cfRule>
  </conditionalFormatting>
  <conditionalFormatting sqref="F353:K353">
    <cfRule type="expression" dxfId="2848" priority="1077" stopIfTrue="1">
      <formula>AND(COUNTIF($F343:$F358,"&lt;&gt;")&gt;0,COUNTIF($F$359:$F$360,"&lt;&gt;")&gt;0)</formula>
    </cfRule>
    <cfRule type="expression" dxfId="2847" priority="1093" stopIfTrue="1">
      <formula>AND(ISBLANK($F$353),COUNTIF($F$359:$F$360,"&lt;&gt;")&gt;0)</formula>
    </cfRule>
  </conditionalFormatting>
  <conditionalFormatting sqref="F354:K354">
    <cfRule type="expression" dxfId="2846" priority="1076" stopIfTrue="1">
      <formula>AND(COUNTIF($F343:$F358,"&lt;&gt;")&gt;0,COUNTIF($F$359:$F$360,"&lt;&gt;")&gt;0)</formula>
    </cfRule>
    <cfRule type="expression" dxfId="2845" priority="1092" stopIfTrue="1">
      <formula>AND(ISBLANK($F$354),COUNTIF($F$359:$F$360,"&lt;&gt;")&gt;0)</formula>
    </cfRule>
  </conditionalFormatting>
  <conditionalFormatting sqref="F355:K355">
    <cfRule type="expression" dxfId="2844" priority="1091" stopIfTrue="1">
      <formula>AND(ISBLANK($F$355),COUNTIF($F$359:$F$360,"&lt;&gt;")&gt;0)</formula>
    </cfRule>
    <cfRule type="expression" dxfId="2843" priority="1075" stopIfTrue="1">
      <formula>AND(COUNTIF($F343:$F358,"&lt;&gt;")&gt;0,COUNTIF($F$359:$F$360,"&lt;&gt;")&gt;0)</formula>
    </cfRule>
  </conditionalFormatting>
  <conditionalFormatting sqref="F356:K356">
    <cfRule type="expression" dxfId="2842" priority="1090" stopIfTrue="1">
      <formula>AND(ISBLANK($F$356),COUNTIF($F$359:$F$360,"&lt;&gt;")&gt;0)</formula>
    </cfRule>
    <cfRule type="expression" dxfId="2841" priority="1074" stopIfTrue="1">
      <formula>AND(COUNTIF($F343:$F358,"&lt;&gt;")&gt;0,COUNTIF($F$359:$F$360,"&lt;&gt;")&gt;0)</formula>
    </cfRule>
  </conditionalFormatting>
  <conditionalFormatting sqref="F357:K357">
    <cfRule type="expression" dxfId="2840" priority="1089" stopIfTrue="1">
      <formula>AND(ISBLANK($F$357),COUNTIF($F$359:$F$360,"&lt;&gt;")&gt;0)</formula>
    </cfRule>
    <cfRule type="expression" dxfId="2839" priority="1073" stopIfTrue="1">
      <formula>AND(COUNTIF($F343:$F358,"&lt;&gt;")&gt;0,COUNTIF($F$359:$F$360,"&lt;&gt;")&gt;0)</formula>
    </cfRule>
  </conditionalFormatting>
  <conditionalFormatting sqref="F358:K358">
    <cfRule type="expression" dxfId="2838" priority="1088" stopIfTrue="1">
      <formula>AND(ISBLANK($F$358),COUNTIF($F$359:$F$360,"&lt;&gt;")&gt;0)</formula>
    </cfRule>
    <cfRule type="expression" dxfId="2837" priority="1072" stopIfTrue="1">
      <formula>AND(COUNTIF($F343:$F358,"&lt;&gt;")&gt;0,COUNTIF($F$359:$F$360,"&lt;&gt;")&gt;0)</formula>
    </cfRule>
  </conditionalFormatting>
  <conditionalFormatting sqref="F359:K359">
    <cfRule type="expression" dxfId="2836" priority="1069" stopIfTrue="1">
      <formula>OR(AND(COUNTIF($F343:$F358,"&lt;&gt;")&gt;0,COUNTIF($F$359:$F$360,"&lt;&gt;")&gt;0),COUNTIF($F$359:$F$360,"&lt;&gt;")&gt;1)</formula>
    </cfRule>
    <cfRule type="expression" dxfId="2835" priority="1071" stopIfTrue="1">
      <formula>OR(COUNTIF($F343:$F358,"&lt;&gt;")&gt;0,AND(ISBLANK($F359),COUNTIF($F$359:$F$360,"&lt;&gt;")=1))</formula>
    </cfRule>
  </conditionalFormatting>
  <conditionalFormatting sqref="F360:K360">
    <cfRule type="expression" dxfId="2834" priority="1068" stopIfTrue="1">
      <formula>OR(AND(COUNTIF($F343:$F358,"&lt;&gt;")&gt;0,COUNTIF($F$359:$F$360,"&lt;&gt;")&gt;0),COUNTIF($F$359:$F$360,"&lt;&gt;")&gt;1)</formula>
    </cfRule>
    <cfRule type="expression" dxfId="2833" priority="1070" stopIfTrue="1">
      <formula>OR(COUNTIF($F343:$F358,"&lt;&gt;")&gt;0,AND(ISBLANK($F360),COUNTIF($F$359:$F$360,"&lt;&gt;")=1))</formula>
    </cfRule>
  </conditionalFormatting>
  <conditionalFormatting sqref="F361:K361">
    <cfRule type="expression" dxfId="2832" priority="1052" stopIfTrue="1">
      <formula>AND(COUNTIF($F361:$F374,"&lt;&gt;")&gt;0,COUNTIF($F$375:$F$376,"&lt;&gt;")&gt;0)</formula>
    </cfRule>
    <cfRule type="expression" dxfId="2831" priority="1066" stopIfTrue="1">
      <formula>AND(ISBLANK($F$361),COUNTIF($F$375:$F$376,"&lt;&gt;")&gt;0)</formula>
    </cfRule>
  </conditionalFormatting>
  <conditionalFormatting sqref="F362:K362">
    <cfRule type="expression" dxfId="2830" priority="1065" stopIfTrue="1">
      <formula>AND(ISBLANK($F$362),COUNTIF($F$375:$F$376,"&lt;&gt;")&gt;0)</formula>
    </cfRule>
    <cfRule type="expression" dxfId="2829" priority="1051" stopIfTrue="1">
      <formula>AND(COUNTIF($F361:$F374,"&lt;&gt;")&gt;0,COUNTIF($F$375:$F$376,"&lt;&gt;")&gt;0)</formula>
    </cfRule>
  </conditionalFormatting>
  <conditionalFormatting sqref="F363:K363">
    <cfRule type="expression" dxfId="2828" priority="1064" stopIfTrue="1">
      <formula>AND(ISBLANK($F$363),COUNTIF($F$375:$F$376,"&lt;&gt;")&gt;0)</formula>
    </cfRule>
    <cfRule type="expression" dxfId="2827" priority="1050" stopIfTrue="1">
      <formula>AND(COUNTIF($F361:$F374,"&lt;&gt;")&gt;0,COUNTIF($F$375:$F$376,"&lt;&gt;")&gt;0)</formula>
    </cfRule>
  </conditionalFormatting>
  <conditionalFormatting sqref="F364:K364">
    <cfRule type="expression" dxfId="2826" priority="1063" stopIfTrue="1">
      <formula>AND(ISBLANK($F$364),COUNTIF($F$375:$F$376,"&lt;&gt;")&gt;0)</formula>
    </cfRule>
    <cfRule type="expression" dxfId="2825" priority="1049" stopIfTrue="1">
      <formula>AND(COUNTIF($F361:$F374,"&lt;&gt;")&gt;0,COUNTIF($F$375:$F$376,"&lt;&gt;")&gt;0)</formula>
    </cfRule>
  </conditionalFormatting>
  <conditionalFormatting sqref="F365:K365">
    <cfRule type="expression" dxfId="2824" priority="1062" stopIfTrue="1">
      <formula>AND(ISBLANK($F$365),COUNTIF($F$375:$F$376,"&lt;&gt;")&gt;0)</formula>
    </cfRule>
    <cfRule type="expression" dxfId="2823" priority="1048" stopIfTrue="1">
      <formula>AND(COUNTIF($F361:$F374,"&lt;&gt;")&gt;0,COUNTIF($F$375:$F$376,"&lt;&gt;")&gt;0)</formula>
    </cfRule>
  </conditionalFormatting>
  <conditionalFormatting sqref="F366:K366">
    <cfRule type="expression" dxfId="2822" priority="1061" stopIfTrue="1">
      <formula>AND(ISBLANK($F$366),COUNTIF($F$375:$F$376,"&lt;&gt;")&gt;0)</formula>
    </cfRule>
    <cfRule type="expression" dxfId="2821" priority="1047" stopIfTrue="1">
      <formula>AND(COUNTIF($F361:$F374,"&lt;&gt;")&gt;0,COUNTIF($F$375:$F$376,"&lt;&gt;")&gt;0)</formula>
    </cfRule>
  </conditionalFormatting>
  <conditionalFormatting sqref="F367:K367">
    <cfRule type="expression" dxfId="2820" priority="1060" stopIfTrue="1">
      <formula>AND(ISBLANK($F$367),COUNTIF($F$375:$F$376,"&lt;&gt;")&gt;0)</formula>
    </cfRule>
    <cfRule type="expression" dxfId="2819" priority="1046" stopIfTrue="1">
      <formula>AND(COUNTIF($F361:$F374,"&lt;&gt;")&gt;0,COUNTIF($F$375:$F$376,"&lt;&gt;")&gt;0)</formula>
    </cfRule>
  </conditionalFormatting>
  <conditionalFormatting sqref="F368:K368">
    <cfRule type="expression" dxfId="2818" priority="1045" stopIfTrue="1">
      <formula>AND(COUNTIF($F361:$F374,"&lt;&gt;")&gt;0,COUNTIF($F$375:$F$376,"&lt;&gt;")&gt;0)</formula>
    </cfRule>
    <cfRule type="expression" dxfId="2817" priority="1059" stopIfTrue="1">
      <formula>AND(ISBLANK($F$368),COUNTIF($F$375:$F$376,"&lt;&gt;")&gt;0)</formula>
    </cfRule>
  </conditionalFormatting>
  <conditionalFormatting sqref="F369:K369">
    <cfRule type="expression" dxfId="2816" priority="1058" stopIfTrue="1">
      <formula>AND(ISBLANK($F$369),COUNTIF($F$375:$F$376,"&lt;&gt;")&gt;0)</formula>
    </cfRule>
    <cfRule type="expression" dxfId="2815" priority="1044" stopIfTrue="1">
      <formula>AND(COUNTIF($F361:$F374,"&lt;&gt;")&gt;0,COUNTIF($F$375:$F$376,"&lt;&gt;")&gt;0)</formula>
    </cfRule>
  </conditionalFormatting>
  <conditionalFormatting sqref="F370:K370">
    <cfRule type="expression" dxfId="2814" priority="1043" stopIfTrue="1">
      <formula>AND(COUNTIF($F361:$F374,"&lt;&gt;")&gt;0,COUNTIF($F$375:$F$376,"&lt;&gt;")&gt;0)</formula>
    </cfRule>
    <cfRule type="expression" dxfId="2813" priority="1057" stopIfTrue="1">
      <formula>AND(ISBLANK($F$370),COUNTIF($F$375:$F$376,"&lt;&gt;")&gt;0)</formula>
    </cfRule>
  </conditionalFormatting>
  <conditionalFormatting sqref="F371:K371">
    <cfRule type="expression" dxfId="2812" priority="1042" stopIfTrue="1">
      <formula>AND(COUNTIF($F361:$F374,"&lt;&gt;")&gt;0,COUNTIF($F$375:$F$376,"&lt;&gt;")&gt;0)</formula>
    </cfRule>
    <cfRule type="expression" dxfId="2811" priority="1056" stopIfTrue="1">
      <formula>AND(ISBLANK($F$371),COUNTIF($F$375:$F$376,"&lt;&gt;")&gt;0)</formula>
    </cfRule>
  </conditionalFormatting>
  <conditionalFormatting sqref="F372:K372">
    <cfRule type="expression" dxfId="2810" priority="1041" stopIfTrue="1">
      <formula>AND(COUNTIF($F361:$F374,"&lt;&gt;")&gt;0,COUNTIF($F$375:$F$376,"&lt;&gt;")&gt;0)</formula>
    </cfRule>
    <cfRule type="expression" dxfId="2809" priority="1055" stopIfTrue="1">
      <formula>AND(ISBLANK($F$372),COUNTIF($F$375:$F$376,"&lt;&gt;")&gt;0)</formula>
    </cfRule>
  </conditionalFormatting>
  <conditionalFormatting sqref="F373:K373">
    <cfRule type="expression" dxfId="2808" priority="1040" stopIfTrue="1">
      <formula>AND(COUNTIF($F361:$F374,"&lt;&gt;")&gt;0,COUNTIF($F$375:$F$376,"&lt;&gt;")&gt;0)</formula>
    </cfRule>
    <cfRule type="expression" dxfId="2807" priority="1054" stopIfTrue="1">
      <formula>AND(ISBLANK($F$373),COUNTIF($F$375:$F$376,"&lt;&gt;")&gt;0)</formula>
    </cfRule>
  </conditionalFormatting>
  <conditionalFormatting sqref="F374:K374">
    <cfRule type="expression" dxfId="2806" priority="1053" stopIfTrue="1">
      <formula>AND(ISBLANK($F$374),COUNTIF($F$375:$F$376,"&lt;&gt;")&gt;0)</formula>
    </cfRule>
    <cfRule type="expression" dxfId="2805" priority="1039" stopIfTrue="1">
      <formula>AND(COUNTIF($F361:$F374,"&lt;&gt;")&gt;0,COUNTIF($F$375:$F$376,"&lt;&gt;")&gt;0)</formula>
    </cfRule>
  </conditionalFormatting>
  <conditionalFormatting sqref="F375:K375">
    <cfRule type="expression" dxfId="2804" priority="1036" stopIfTrue="1">
      <formula>OR(AND(COUNTIF($F361:$F374,"&lt;&gt;")&gt;0,COUNTIF($F$375:$F$376,"&lt;&gt;")&gt;0),COUNTIF($F$375:$F$376,"&lt;&gt;")&gt;1)</formula>
    </cfRule>
    <cfRule type="expression" dxfId="2803" priority="1038" stopIfTrue="1">
      <formula>OR(COUNTIF($F361:$F374,"&lt;&gt;")&gt;0,AND(ISBLANK($F375),COUNTIF($F$375:$F$376,"&lt;&gt;")=1))</formula>
    </cfRule>
  </conditionalFormatting>
  <conditionalFormatting sqref="F376:K376">
    <cfRule type="expression" dxfId="2802" priority="1037" stopIfTrue="1">
      <formula>OR(COUNTIF($F361:$F374,"&lt;&gt;")&gt;0,AND(ISBLANK($F376),COUNTIF($F$375:$F$376,"&lt;&gt;")=1))</formula>
    </cfRule>
    <cfRule type="expression" dxfId="2801" priority="1035" stopIfTrue="1">
      <formula>OR(AND(COUNTIF($F361:$F374,"&lt;&gt;")&gt;0,COUNTIF($F$375:$F$376,"&lt;&gt;")&gt;0),COUNTIF($F$375:$F$376,"&lt;&gt;")&gt;1)</formula>
    </cfRule>
  </conditionalFormatting>
  <conditionalFormatting sqref="F377:K377">
    <cfRule type="expression" dxfId="2800" priority="1025" stopIfTrue="1">
      <formula>AND(COUNTIF($F377:$F384,"&lt;&gt;")&gt;0,COUNTIF($F$385:$F$386,"&lt;&gt;")&gt;0)</formula>
    </cfRule>
    <cfRule type="expression" dxfId="2799" priority="1033" stopIfTrue="1">
      <formula>AND(ISBLANK($F$377),COUNTIF($F$385:$F$386,"&lt;&gt;")&gt;0)</formula>
    </cfRule>
  </conditionalFormatting>
  <conditionalFormatting sqref="F378:K378">
    <cfRule type="expression" dxfId="2798" priority="1024" stopIfTrue="1">
      <formula>AND(COUNTIF($F377:$F384,"&lt;&gt;")&gt;0,COUNTIF($F$385:$F$386,"&lt;&gt;")&gt;0)</formula>
    </cfRule>
    <cfRule type="expression" dxfId="2797" priority="1032" stopIfTrue="1">
      <formula>AND(ISBLANK($F$378),COUNTIF($F$385:$F$386,"&lt;&gt;")&gt;0)</formula>
    </cfRule>
  </conditionalFormatting>
  <conditionalFormatting sqref="F379:K379">
    <cfRule type="expression" dxfId="2796" priority="1031" stopIfTrue="1">
      <formula>AND(ISBLANK($F$379),COUNTIF($F$385:$F$386,"&lt;&gt;")&gt;0)</formula>
    </cfRule>
    <cfRule type="expression" dxfId="2795" priority="1023" stopIfTrue="1">
      <formula>AND(COUNTIF($F377:$F384,"&lt;&gt;")&gt;0,COUNTIF($F$385:$F$386,"&lt;&gt;")&gt;0)</formula>
    </cfRule>
  </conditionalFormatting>
  <conditionalFormatting sqref="F380:K380">
    <cfRule type="expression" dxfId="2794" priority="1022" stopIfTrue="1">
      <formula>AND(COUNTIF($F377:$F384,"&lt;&gt;")&gt;0,COUNTIF($F$385:$F$386,"&lt;&gt;")&gt;0)</formula>
    </cfRule>
    <cfRule type="expression" dxfId="2793" priority="1030" stopIfTrue="1">
      <formula>AND(ISBLANK($F$380),COUNTIF($F$385:$F$386,"&lt;&gt;")&gt;0)</formula>
    </cfRule>
  </conditionalFormatting>
  <conditionalFormatting sqref="F381:K381">
    <cfRule type="expression" dxfId="2792" priority="1021" stopIfTrue="1">
      <formula>AND(COUNTIF($F377:$F384,"&lt;&gt;")&gt;0,COUNTIF($F$385:$F$386,"&lt;&gt;")&gt;0)</formula>
    </cfRule>
    <cfRule type="expression" dxfId="2791" priority="1029" stopIfTrue="1">
      <formula>AND(ISBLANK($F$381),COUNTIF($F$385:$F$386,"&lt;&gt;")&gt;0)</formula>
    </cfRule>
  </conditionalFormatting>
  <conditionalFormatting sqref="F382:K382">
    <cfRule type="expression" dxfId="2790" priority="1020" stopIfTrue="1">
      <formula>AND(COUNTIF($F377:$F384,"&lt;&gt;")&gt;0,COUNTIF($F$385:$F$386,"&lt;&gt;")&gt;0)</formula>
    </cfRule>
    <cfRule type="expression" dxfId="2789" priority="1028" stopIfTrue="1">
      <formula>AND(ISBLANK($F$382),COUNTIF($F$385:$F$386,"&lt;&gt;")&gt;0)</formula>
    </cfRule>
  </conditionalFormatting>
  <conditionalFormatting sqref="F383:K383">
    <cfRule type="expression" dxfId="2788" priority="1027" stopIfTrue="1">
      <formula>AND(ISBLANK($F$383),COUNTIF($F$385:$F$386,"&lt;&gt;")&gt;0)</formula>
    </cfRule>
    <cfRule type="expression" dxfId="2787" priority="1019" stopIfTrue="1">
      <formula>AND(COUNTIF($F377:$F384,"&lt;&gt;")&gt;0,COUNTIF($F$385:$F$386,"&lt;&gt;")&gt;0)</formula>
    </cfRule>
  </conditionalFormatting>
  <conditionalFormatting sqref="F384:K384">
    <cfRule type="expression" dxfId="2786" priority="1018" stopIfTrue="1">
      <formula>AND(COUNTIF($F377:$F384,"&lt;&gt;")&gt;0,COUNTIF($F$385:$F$386,"&lt;&gt;")&gt;0)</formula>
    </cfRule>
    <cfRule type="expression" dxfId="2785" priority="1026" stopIfTrue="1">
      <formula>AND(ISBLANK($F$384),COUNTIF($F$385:$F$386,"&lt;&gt;")&gt;0)</formula>
    </cfRule>
  </conditionalFormatting>
  <conditionalFormatting sqref="F385:K385">
    <cfRule type="expression" dxfId="2784" priority="1017" stopIfTrue="1">
      <formula>OR(COUNTIF($F377:$F384,"&lt;&gt;")&gt;0,AND(ISBLANK($F385),COUNTIF($F$385:$F$386,"&lt;&gt;")=1))</formula>
    </cfRule>
    <cfRule type="expression" dxfId="2783" priority="1015" stopIfTrue="1">
      <formula>OR(AND(COUNTIF($F377:$F384,"&lt;&gt;")&gt;0,COUNTIF($F$385:$F$386,"&lt;&gt;")&gt;0),COUNTIF($F$385:$F$386,"&lt;&gt;")&gt;1)</formula>
    </cfRule>
  </conditionalFormatting>
  <conditionalFormatting sqref="F386:K386">
    <cfRule type="expression" dxfId="2782" priority="1016" stopIfTrue="1">
      <formula>OR(COUNTIF($F377:$F384,"&lt;&gt;")&gt;0,AND(ISBLANK($F386),COUNTIF($F$385:$F$386,"&lt;&gt;")=1))</formula>
    </cfRule>
    <cfRule type="expression" dxfId="2781" priority="1014" stopIfTrue="1">
      <formula>OR(AND(COUNTIF($F377:$F384,"&lt;&gt;")&gt;0,COUNTIF($F$385:$F$386,"&lt;&gt;")&gt;0),COUNTIF($F$385:$F$386,"&lt;&gt;")&gt;1)</formula>
    </cfRule>
  </conditionalFormatting>
  <conditionalFormatting sqref="F387:K389">
    <cfRule type="expression" dxfId="2780" priority="1007" stopIfTrue="1">
      <formula>COUNTIF($F$387:$F$389,"&lt;&gt;")&gt;1</formula>
    </cfRule>
    <cfRule type="expression" dxfId="2779" priority="1010" stopIfTrue="1">
      <formula>AND(ISBLANK($F387),COUNTIF($F$387:$F$389,"&lt;&gt;")=1)</formula>
    </cfRule>
  </conditionalFormatting>
  <conditionalFormatting sqref="F390:K390">
    <cfRule type="expression" dxfId="2778" priority="1005" stopIfTrue="1">
      <formula>AND(ISBLANK($F$390),COUNTIF($F$400:$F$401,"&lt;&gt;")&gt;0)</formula>
    </cfRule>
    <cfRule type="expression" dxfId="2777" priority="995" stopIfTrue="1">
      <formula>AND(COUNTIF($F390:$F399,"&lt;&gt;")&gt;0,COUNTIF($F$400:$F$401,"&lt;&gt;")&gt;0)</formula>
    </cfRule>
  </conditionalFormatting>
  <conditionalFormatting sqref="F391:K391">
    <cfRule type="expression" dxfId="2776" priority="1004" stopIfTrue="1">
      <formula>AND(ISBLANK($F$391),COUNTIF($F$400:$F$401,"&lt;&gt;")&gt;0)</formula>
    </cfRule>
    <cfRule type="expression" dxfId="2775" priority="994" stopIfTrue="1">
      <formula>AND(COUNTIF($F390:$F399,"&lt;&gt;")&gt;0,COUNTIF($F$400:$F$401,"&lt;&gt;")&gt;0)</formula>
    </cfRule>
  </conditionalFormatting>
  <conditionalFormatting sqref="F392:K392">
    <cfRule type="expression" dxfId="2774" priority="1003" stopIfTrue="1">
      <formula>AND(ISBLANK($F$392),COUNTIF($F$400:$F$401,"&lt;&gt;")&gt;0)</formula>
    </cfRule>
    <cfRule type="expression" dxfId="2773" priority="993" stopIfTrue="1">
      <formula>AND(COUNTIF($F390:$F399,"&lt;&gt;")&gt;0,COUNTIF($F$400:$F$401,"&lt;&gt;")&gt;0)</formula>
    </cfRule>
  </conditionalFormatting>
  <conditionalFormatting sqref="F393:K393">
    <cfRule type="expression" dxfId="2772" priority="1002" stopIfTrue="1">
      <formula>AND(ISBLANK($F$393),COUNTIF($F$400:$F$401,"&lt;&gt;")&gt;0)</formula>
    </cfRule>
    <cfRule type="expression" dxfId="2771" priority="992" stopIfTrue="1">
      <formula>AND(COUNTIF($F390:$F399,"&lt;&gt;")&gt;0,COUNTIF($F$400:$F$401,"&lt;&gt;")&gt;0)</formula>
    </cfRule>
  </conditionalFormatting>
  <conditionalFormatting sqref="F394:K394">
    <cfRule type="expression" dxfId="2770" priority="1001" stopIfTrue="1">
      <formula>AND(ISBLANK($F$394),COUNTIF($F$400:$F$401,"&lt;&gt;")&gt;0)</formula>
    </cfRule>
    <cfRule type="expression" dxfId="2769" priority="991" stopIfTrue="1">
      <formula>AND(COUNTIF($F390:$F399,"&lt;&gt;")&gt;0,COUNTIF($F$400:$F$401,"&lt;&gt;")&gt;0)</formula>
    </cfRule>
  </conditionalFormatting>
  <conditionalFormatting sqref="F395:K395">
    <cfRule type="expression" dxfId="2768" priority="990" stopIfTrue="1">
      <formula>AND(COUNTIF($F390:$F399,"&lt;&gt;")&gt;0,COUNTIF($F$400:$F$401,"&lt;&gt;")&gt;0)</formula>
    </cfRule>
    <cfRule type="expression" dxfId="2767" priority="1000" stopIfTrue="1">
      <formula>AND(ISBLANK($F$395),COUNTIF($F$400:$F$401,"&lt;&gt;")&gt;0)</formula>
    </cfRule>
  </conditionalFormatting>
  <conditionalFormatting sqref="F396:K396">
    <cfRule type="expression" dxfId="2766" priority="989" stopIfTrue="1">
      <formula>AND(COUNTIF($F390:$F399,"&lt;&gt;")&gt;0,COUNTIF($F$400:$F$401,"&lt;&gt;")&gt;0)</formula>
    </cfRule>
    <cfRule type="expression" dxfId="2765" priority="999" stopIfTrue="1">
      <formula>AND(ISBLANK($F$396),COUNTIF($F$400:$F$401,"&lt;&gt;")&gt;0)</formula>
    </cfRule>
  </conditionalFormatting>
  <conditionalFormatting sqref="F397:K397">
    <cfRule type="expression" dxfId="2764" priority="998" stopIfTrue="1">
      <formula>AND(ISBLANK($F$397),COUNTIF($F$400:$F$401,"&lt;&gt;")&gt;0)</formula>
    </cfRule>
    <cfRule type="expression" dxfId="2763" priority="988" stopIfTrue="1">
      <formula>AND(COUNTIF($F390:$F399,"&lt;&gt;")&gt;0,COUNTIF($F$400:$F$401,"&lt;&gt;")&gt;0)</formula>
    </cfRule>
  </conditionalFormatting>
  <conditionalFormatting sqref="F398:K398">
    <cfRule type="expression" dxfId="2762" priority="997" stopIfTrue="1">
      <formula>AND(ISBLANK($F$398),COUNTIF($F$400:$F$401,"&lt;&gt;")&gt;0)</formula>
    </cfRule>
    <cfRule type="expression" dxfId="2761" priority="987" stopIfTrue="1">
      <formula>AND(COUNTIF($F390:$F399,"&lt;&gt;")&gt;0,COUNTIF($F$400:$F$401,"&lt;&gt;")&gt;0)</formula>
    </cfRule>
  </conditionalFormatting>
  <conditionalFormatting sqref="F399:K399">
    <cfRule type="expression" dxfId="2760" priority="996" stopIfTrue="1">
      <formula>AND(ISBLANK($F$399),COUNTIF($F$400:$F$401,"&lt;&gt;")&gt;0)</formula>
    </cfRule>
    <cfRule type="expression" dxfId="2759" priority="986" stopIfTrue="1">
      <formula>AND(COUNTIF($F390:$F399,"&lt;&gt;")&gt;0,COUNTIF($F$400:$F$401,"&lt;&gt;")&gt;0)</formula>
    </cfRule>
  </conditionalFormatting>
  <conditionalFormatting sqref="F400:K400">
    <cfRule type="expression" dxfId="2758" priority="985" stopIfTrue="1">
      <formula>OR(COUNTIF($F390:$F399,"&lt;&gt;")&gt;0,AND(ISBLANK($F400),COUNTIF($F$400:$F$401,"&lt;&gt;")=1))</formula>
    </cfRule>
    <cfRule type="expression" dxfId="2757" priority="983" stopIfTrue="1">
      <formula>OR(AND(COUNTIF($F390:$F399,"&lt;&gt;")&gt;0,COUNTIF($F$400:$F$401,"&lt;&gt;")&gt;0),COUNTIF($F$400:$F$401,"&lt;&gt;")&gt;1)</formula>
    </cfRule>
  </conditionalFormatting>
  <conditionalFormatting sqref="F401:K401">
    <cfRule type="expression" dxfId="2756" priority="984" stopIfTrue="1">
      <formula>OR(COUNTIF($F390:$F399,"&lt;&gt;")&gt;0,AND(ISBLANK($F401),COUNTIF($F$400:$F$401,"&lt;&gt;")=1))</formula>
    </cfRule>
    <cfRule type="expression" dxfId="2755" priority="982" stopIfTrue="1">
      <formula>OR(AND(COUNTIF($F390:$F399,"&lt;&gt;")&gt;0,COUNTIF($F$400:$F$401,"&lt;&gt;")&gt;0),COUNTIF($F$400:$F$401,"&lt;&gt;")&gt;1)</formula>
    </cfRule>
  </conditionalFormatting>
  <conditionalFormatting sqref="F402:K402">
    <cfRule type="expression" dxfId="2754" priority="962" stopIfTrue="1">
      <formula>AND(COUNTIF($F402:$F419,"&lt;&gt;")&gt;0,COUNTIF($F$420:$F$421,"&lt;&gt;")&gt;0)</formula>
    </cfRule>
    <cfRule type="expression" dxfId="2753" priority="980" stopIfTrue="1">
      <formula>AND(ISBLANK($F$402),COUNTIF($F$420:$F$421,"&lt;&gt;")&gt;0)</formula>
    </cfRule>
  </conditionalFormatting>
  <conditionalFormatting sqref="F403:K403">
    <cfRule type="expression" dxfId="2752" priority="961" stopIfTrue="1">
      <formula>AND(COUNTIF($F402:$F419,"&lt;&gt;")&gt;0,COUNTIF($F$420:$F$421,"&lt;&gt;")&gt;0)</formula>
    </cfRule>
    <cfRule type="expression" dxfId="2751" priority="979" stopIfTrue="1">
      <formula>AND(ISBLANK($F$403),COUNTIF($F$420:$F$421,"&lt;&gt;")&gt;0)</formula>
    </cfRule>
  </conditionalFormatting>
  <conditionalFormatting sqref="F404:K404">
    <cfRule type="expression" dxfId="2750" priority="960" stopIfTrue="1">
      <formula>AND(COUNTIF($F402:$F419,"&lt;&gt;")&gt;0,COUNTIF($F$420:$F$421,"&lt;&gt;")&gt;0)</formula>
    </cfRule>
    <cfRule type="expression" dxfId="2749" priority="978" stopIfTrue="1">
      <formula>AND(ISBLANK($F$404),COUNTIF($F$420:$F$421,"&lt;&gt;")&gt;0)</formula>
    </cfRule>
  </conditionalFormatting>
  <conditionalFormatting sqref="F405:K405">
    <cfRule type="expression" dxfId="2748" priority="977" stopIfTrue="1">
      <formula>AND(ISBLANK($F$405),COUNTIF($F$420:$F$421,"&lt;&gt;")&gt;0)</formula>
    </cfRule>
    <cfRule type="expression" dxfId="2747" priority="959" stopIfTrue="1">
      <formula>AND(COUNTIF($F402:$F419,"&lt;&gt;")&gt;0,COUNTIF($F$420:$F$421,"&lt;&gt;")&gt;0)</formula>
    </cfRule>
  </conditionalFormatting>
  <conditionalFormatting sqref="F406:K406">
    <cfRule type="expression" dxfId="2746" priority="958" stopIfTrue="1">
      <formula>AND(COUNTIF($F402:$F419,"&lt;&gt;")&gt;0,COUNTIF($F$420:$F$421,"&lt;&gt;")&gt;0)</formula>
    </cfRule>
    <cfRule type="expression" dxfId="2745" priority="976" stopIfTrue="1">
      <formula>AND(ISBLANK($F$406),COUNTIF($F$420:$F$421,"&lt;&gt;")&gt;0)</formula>
    </cfRule>
  </conditionalFormatting>
  <conditionalFormatting sqref="F407:K407">
    <cfRule type="expression" dxfId="2744" priority="957" stopIfTrue="1">
      <formula>AND(COUNTIF($F402:$F419,"&lt;&gt;")&gt;0,COUNTIF($F$420:$F$421,"&lt;&gt;")&gt;0)</formula>
    </cfRule>
    <cfRule type="expression" dxfId="2743" priority="975" stopIfTrue="1">
      <formula>AND(ISBLANK($F$407),COUNTIF($F$420:$F$421,"&lt;&gt;")&gt;0)</formula>
    </cfRule>
  </conditionalFormatting>
  <conditionalFormatting sqref="F408:K408">
    <cfRule type="expression" dxfId="2742" priority="956" stopIfTrue="1">
      <formula>AND(COUNTIF($F402:$F419,"&lt;&gt;")&gt;0,COUNTIF($F$420:$F$421,"&lt;&gt;")&gt;0)</formula>
    </cfRule>
    <cfRule type="expression" dxfId="2741" priority="974" stopIfTrue="1">
      <formula>AND(ISBLANK($F$408),COUNTIF($F$420:$F$421,"&lt;&gt;")&gt;0)</formula>
    </cfRule>
  </conditionalFormatting>
  <conditionalFormatting sqref="F409:K409">
    <cfRule type="expression" dxfId="2740" priority="955" stopIfTrue="1">
      <formula>AND(COUNTIF($F402:$F419,"&lt;&gt;")&gt;0,COUNTIF($F$420:$F$421,"&lt;&gt;")&gt;0)</formula>
    </cfRule>
    <cfRule type="expression" dxfId="2739" priority="973" stopIfTrue="1">
      <formula>AND(ISBLANK($F$409),COUNTIF($F$420:$F$421,"&lt;&gt;")&gt;0)</formula>
    </cfRule>
  </conditionalFormatting>
  <conditionalFormatting sqref="F410:K410">
    <cfRule type="expression" dxfId="2738" priority="954" stopIfTrue="1">
      <formula>AND(COUNTIF($F402:$F419,"&lt;&gt;")&gt;0,COUNTIF($F$420:$F$421,"&lt;&gt;")&gt;0)</formula>
    </cfRule>
    <cfRule type="expression" dxfId="2737" priority="972" stopIfTrue="1">
      <formula>AND(ISBLANK($F$410),COUNTIF($F$420:$F$421,"&lt;&gt;")&gt;0)</formula>
    </cfRule>
  </conditionalFormatting>
  <conditionalFormatting sqref="F411:K411">
    <cfRule type="expression" dxfId="2736" priority="953" stopIfTrue="1">
      <formula>AND(COUNTIF($F402:$F419,"&lt;&gt;")&gt;0,COUNTIF($F$420:$F$421,"&lt;&gt;")&gt;0)</formula>
    </cfRule>
    <cfRule type="expression" dxfId="2735" priority="971" stopIfTrue="1">
      <formula>AND(ISBLANK($F$411),COUNTIF($F$420:$F$421,"&lt;&gt;")&gt;0)</formula>
    </cfRule>
  </conditionalFormatting>
  <conditionalFormatting sqref="F412:K412">
    <cfRule type="expression" dxfId="2734" priority="952" stopIfTrue="1">
      <formula>AND(COUNTIF($F402:$F419,"&lt;&gt;")&gt;0,COUNTIF($F$420:$F$421,"&lt;&gt;")&gt;0)</formula>
    </cfRule>
    <cfRule type="expression" dxfId="2733" priority="970" stopIfTrue="1">
      <formula>AND(ISBLANK($F$412),COUNTIF($F$420:$F$421,"&lt;&gt;")&gt;0)</formula>
    </cfRule>
  </conditionalFormatting>
  <conditionalFormatting sqref="F413:K413">
    <cfRule type="expression" dxfId="2732" priority="951" stopIfTrue="1">
      <formula>AND(COUNTIF($F402:$F419,"&lt;&gt;")&gt;0,COUNTIF($F$420:$F$421,"&lt;&gt;")&gt;0)</formula>
    </cfRule>
    <cfRule type="expression" dxfId="2731" priority="969" stopIfTrue="1">
      <formula>AND(ISBLANK($F$413),COUNTIF($F$420:$F$421,"&lt;&gt;")&gt;0)</formula>
    </cfRule>
  </conditionalFormatting>
  <conditionalFormatting sqref="F414:K414">
    <cfRule type="expression" dxfId="2730" priority="950" stopIfTrue="1">
      <formula>AND(COUNTIF($F402:$F419,"&lt;&gt;")&gt;0,COUNTIF($F$420:$F$421,"&lt;&gt;")&gt;0)</formula>
    </cfRule>
    <cfRule type="expression" dxfId="2729" priority="968" stopIfTrue="1">
      <formula>AND(ISBLANK($F$414),COUNTIF($F$420:$F$421,"&lt;&gt;")&gt;0)</formula>
    </cfRule>
  </conditionalFormatting>
  <conditionalFormatting sqref="F415:K415">
    <cfRule type="expression" dxfId="2728" priority="949" stopIfTrue="1">
      <formula>AND(COUNTIF($F402:$F419,"&lt;&gt;")&gt;0,COUNTIF($F$420:$F$421,"&lt;&gt;")&gt;0)</formula>
    </cfRule>
    <cfRule type="expression" dxfId="2727" priority="967" stopIfTrue="1">
      <formula>AND(ISBLANK($F$415),COUNTIF($F$420:$F$421,"&lt;&gt;")&gt;0)</formula>
    </cfRule>
  </conditionalFormatting>
  <conditionalFormatting sqref="F416:K416">
    <cfRule type="expression" dxfId="2726" priority="948" stopIfTrue="1">
      <formula>AND(COUNTIF($F402:$F419,"&lt;&gt;")&gt;0,COUNTIF($F$420:$F$421,"&lt;&gt;")&gt;0)</formula>
    </cfRule>
    <cfRule type="expression" dxfId="2725" priority="966" stopIfTrue="1">
      <formula>AND(ISBLANK($F$416),COUNTIF($F$420:$F$421,"&lt;&gt;")&gt;0)</formula>
    </cfRule>
  </conditionalFormatting>
  <conditionalFormatting sqref="F417:K417">
    <cfRule type="expression" dxfId="2724" priority="965" stopIfTrue="1">
      <formula>AND(ISBLANK($F$417),COUNTIF($F$420:$F$421,"&lt;&gt;")&gt;0)</formula>
    </cfRule>
    <cfRule type="expression" dxfId="2723" priority="947" stopIfTrue="1">
      <formula>AND(COUNTIF($F402:$F419,"&lt;&gt;")&gt;0,COUNTIF($F$420:$F$421,"&lt;&gt;")&gt;0)</formula>
    </cfRule>
  </conditionalFormatting>
  <conditionalFormatting sqref="F418:K418">
    <cfRule type="expression" dxfId="2722" priority="946" stopIfTrue="1">
      <formula>AND(COUNTIF($F402:$F419,"&lt;&gt;")&gt;0,COUNTIF($F$420:$F$421,"&lt;&gt;")&gt;0)</formula>
    </cfRule>
    <cfRule type="expression" dxfId="2721" priority="964" stopIfTrue="1">
      <formula>AND(ISBLANK($F$418),COUNTIF($F$420:$F$421,"&lt;&gt;")&gt;0)</formula>
    </cfRule>
  </conditionalFormatting>
  <conditionalFormatting sqref="F419:K419">
    <cfRule type="expression" dxfId="2720" priority="963" stopIfTrue="1">
      <formula>AND(ISBLANK($F$419),COUNTIF($F$420:$F$421,"&lt;&gt;")&gt;0)</formula>
    </cfRule>
    <cfRule type="expression" dxfId="2719" priority="945" stopIfTrue="1">
      <formula>AND(COUNTIF($F402:$F419,"&lt;&gt;")&gt;0,COUNTIF($F$420:$F$421,"&lt;&gt;")&gt;0)</formula>
    </cfRule>
  </conditionalFormatting>
  <conditionalFormatting sqref="F420:K420">
    <cfRule type="expression" dxfId="2718" priority="944" stopIfTrue="1">
      <formula>OR(COUNTIF($F402:$F419,"&lt;&gt;")&gt;0,AND(ISBLANK($F420),COUNTIF($F$420:$F$421,"&lt;&gt;")=1))</formula>
    </cfRule>
    <cfRule type="expression" dxfId="2717" priority="942" stopIfTrue="1">
      <formula>OR(AND(COUNTIF($F402:$F419,"&lt;&gt;")&gt;0,COUNTIF($F$420:$F$421,"&lt;&gt;")&gt;0),COUNTIF($F$420:$F$421,"&lt;&gt;")&gt;1)</formula>
    </cfRule>
  </conditionalFormatting>
  <conditionalFormatting sqref="F421:K421">
    <cfRule type="expression" dxfId="2716" priority="943" stopIfTrue="1">
      <formula>OR(COUNTIF($F402:$F419,"&lt;&gt;")&gt;0,AND(ISBLANK($F421),COUNTIF($F$420:$F$421,"&lt;&gt;")=1))</formula>
    </cfRule>
    <cfRule type="expression" dxfId="2715" priority="941" stopIfTrue="1">
      <formula>OR(AND(COUNTIF($F402:$F419,"&lt;&gt;")&gt;0,COUNTIF($F$420:$F$421,"&lt;&gt;")&gt;0),COUNTIF($F$420:$F$421,"&lt;&gt;")&gt;1)</formula>
    </cfRule>
  </conditionalFormatting>
  <conditionalFormatting sqref="F422:K435">
    <cfRule type="expression" dxfId="2714" priority="912" stopIfTrue="1">
      <formula>COUNTIF($F$422:$F$435,"&lt;&gt;")&gt;1</formula>
    </cfRule>
    <cfRule type="expression" dxfId="2713" priority="926" stopIfTrue="1">
      <formula>AND(ISBLANK($F422),COUNTIF($F$422:$F$435,"&lt;&gt;")=1)</formula>
    </cfRule>
  </conditionalFormatting>
  <conditionalFormatting sqref="F436:K436">
    <cfRule type="expression" dxfId="2712" priority="905" stopIfTrue="1">
      <formula>AND(COUNTIF($F436:$F440,"&lt;&gt;")&gt;0,COUNTIF($F$441:$F$442,"&lt;&gt;")&gt;0)</formula>
    </cfRule>
    <cfRule type="expression" dxfId="2711" priority="910" stopIfTrue="1">
      <formula>AND(ISBLANK($F$436),COUNTIF($F$441:$F$442,"&lt;&gt;")&gt;0)</formula>
    </cfRule>
  </conditionalFormatting>
  <conditionalFormatting sqref="F437:K437">
    <cfRule type="expression" dxfId="2710" priority="909" stopIfTrue="1">
      <formula>AND(ISBLANK($F$437),COUNTIF($F$441:$F$442,"&lt;&gt;")&gt;0)</formula>
    </cfRule>
    <cfRule type="expression" dxfId="2709" priority="904" stopIfTrue="1">
      <formula>AND(COUNTIF($F436:$F440,"&lt;&gt;")&gt;0,COUNTIF($F$441:$F$442,"&lt;&gt;")&gt;0)</formula>
    </cfRule>
  </conditionalFormatting>
  <conditionalFormatting sqref="F438:K438">
    <cfRule type="expression" dxfId="2708" priority="908" stopIfTrue="1">
      <formula>AND(ISBLANK($F$438),COUNTIF($F$441:$F$442,"&lt;&gt;")&gt;0)</formula>
    </cfRule>
    <cfRule type="expression" dxfId="2707" priority="903" stopIfTrue="1">
      <formula>AND(COUNTIF($F436:$F440,"&lt;&gt;")&gt;0,COUNTIF($F$441:$F$442,"&lt;&gt;")&gt;0)</formula>
    </cfRule>
  </conditionalFormatting>
  <conditionalFormatting sqref="F439:K439">
    <cfRule type="expression" dxfId="2706" priority="907" stopIfTrue="1">
      <formula>AND(ISBLANK($F$439),COUNTIF($F$441:$F$442,"&lt;&gt;")&gt;0)</formula>
    </cfRule>
    <cfRule type="expression" dxfId="2705" priority="902" stopIfTrue="1">
      <formula>AND(COUNTIF($F436:$F440,"&lt;&gt;")&gt;0,COUNTIF($F$441:$F$442,"&lt;&gt;")&gt;0)</formula>
    </cfRule>
  </conditionalFormatting>
  <conditionalFormatting sqref="F440:K440">
    <cfRule type="expression" dxfId="2704" priority="906" stopIfTrue="1">
      <formula>AND(ISBLANK($F$440),COUNTIF($F$441:$F$442,"&lt;&gt;")&gt;0)</formula>
    </cfRule>
    <cfRule type="expression" dxfId="2703" priority="901" stopIfTrue="1">
      <formula>AND(COUNTIF($F436:$F440,"&lt;&gt;")&gt;0,COUNTIF($F$441:$F$442,"&lt;&gt;")&gt;0)</formula>
    </cfRule>
  </conditionalFormatting>
  <conditionalFormatting sqref="F441:K441">
    <cfRule type="expression" dxfId="2702" priority="898" stopIfTrue="1">
      <formula>OR(AND(COUNTIF($F436:$F440,"&lt;&gt;")&gt;0,COUNTIF($F$441:$F$442,"&lt;&gt;")&gt;0),COUNTIF($F$441:$F$442,"&lt;&gt;")&gt;1)</formula>
    </cfRule>
    <cfRule type="expression" dxfId="2701" priority="900" stopIfTrue="1">
      <formula>OR(COUNTIF($F436:$F440,"&lt;&gt;")&gt;0,AND(ISBLANK($F441),COUNTIF($F$441:$F$442,"&lt;&gt;")=1))</formula>
    </cfRule>
  </conditionalFormatting>
  <conditionalFormatting sqref="F442:K442">
    <cfRule type="expression" dxfId="2700" priority="899" stopIfTrue="1">
      <formula>OR(COUNTIF($F436:$F440,"&lt;&gt;")&gt;0,AND(ISBLANK($F442),COUNTIF($F$441:$F$442,"&lt;&gt;")=1))</formula>
    </cfRule>
    <cfRule type="expression" dxfId="2699" priority="897" stopIfTrue="1">
      <formula>OR(AND(COUNTIF($F436:$F440,"&lt;&gt;")&gt;0,COUNTIF($F$441:$F$442,"&lt;&gt;")&gt;0),COUNTIF($F$441:$F$442,"&lt;&gt;")&gt;1)</formula>
    </cfRule>
  </conditionalFormatting>
  <conditionalFormatting sqref="F443:K443">
    <cfRule type="expression" dxfId="2698" priority="882" stopIfTrue="1">
      <formula>AND(COUNTIF($F443:$F455,"&lt;&gt;")&gt;0,COUNTIF($F$456:$F$457,"&lt;&gt;")&gt;0)</formula>
    </cfRule>
    <cfRule type="expression" dxfId="2697" priority="895" stopIfTrue="1">
      <formula>AND(ISBLANK($F$443),COUNTIF($F$456:$F$457,"&lt;&gt;")&gt;0)</formula>
    </cfRule>
  </conditionalFormatting>
  <conditionalFormatting sqref="F444:K444">
    <cfRule type="expression" dxfId="2696" priority="894" stopIfTrue="1">
      <formula>AND(ISBLANK($F$444),COUNTIF($F$456:$F$457,"&lt;&gt;")&gt;0)</formula>
    </cfRule>
    <cfRule type="expression" dxfId="2695" priority="881" stopIfTrue="1">
      <formula>AND(COUNTIF($F443:$F455,"&lt;&gt;")&gt;0,COUNTIF($F$456:$F$457,"&lt;&gt;")&gt;0)</formula>
    </cfRule>
  </conditionalFormatting>
  <conditionalFormatting sqref="F445:K445">
    <cfRule type="expression" dxfId="2694" priority="880" stopIfTrue="1">
      <formula>AND(COUNTIF($F443:$F455,"&lt;&gt;")&gt;0,COUNTIF($F$456:$F$457,"&lt;&gt;")&gt;0)</formula>
    </cfRule>
    <cfRule type="expression" dxfId="2693" priority="893" stopIfTrue="1">
      <formula>AND(ISBLANK($F$445),COUNTIF($F$456:$F$457,"&lt;&gt;")&gt;0)</formula>
    </cfRule>
  </conditionalFormatting>
  <conditionalFormatting sqref="F446:K446">
    <cfRule type="expression" dxfId="2692" priority="892" stopIfTrue="1">
      <formula>AND(ISBLANK($F$446),COUNTIF($F$456:$F$457,"&lt;&gt;")&gt;0)</formula>
    </cfRule>
    <cfRule type="expression" dxfId="2691" priority="879" stopIfTrue="1">
      <formula>AND(COUNTIF($F443:$F455,"&lt;&gt;")&gt;0,COUNTIF($F$456:$F$457,"&lt;&gt;")&gt;0)</formula>
    </cfRule>
  </conditionalFormatting>
  <conditionalFormatting sqref="F447:K447">
    <cfRule type="expression" dxfId="2690" priority="878" stopIfTrue="1">
      <formula>AND(COUNTIF($F443:$F455,"&lt;&gt;")&gt;0,COUNTIF($F$456:$F$457,"&lt;&gt;")&gt;0)</formula>
    </cfRule>
    <cfRule type="expression" dxfId="2689" priority="891" stopIfTrue="1">
      <formula>AND(ISBLANK($F$447),COUNTIF($F$456:$F$457,"&lt;&gt;")&gt;0)</formula>
    </cfRule>
  </conditionalFormatting>
  <conditionalFormatting sqref="F448:K448">
    <cfRule type="expression" dxfId="2688" priority="877" stopIfTrue="1">
      <formula>AND(COUNTIF($F443:$F455,"&lt;&gt;")&gt;0,COUNTIF($F$456:$F$457,"&lt;&gt;")&gt;0)</formula>
    </cfRule>
    <cfRule type="expression" dxfId="2687" priority="890" stopIfTrue="1">
      <formula>AND(ISBLANK($F$448),COUNTIF($F$456:$F$457,"&lt;&gt;")&gt;0)</formula>
    </cfRule>
  </conditionalFormatting>
  <conditionalFormatting sqref="F449:K449">
    <cfRule type="expression" dxfId="2686" priority="876" stopIfTrue="1">
      <formula>AND(COUNTIF($F443:$F455,"&lt;&gt;")&gt;0,COUNTIF($F$456:$F$457,"&lt;&gt;")&gt;0)</formula>
    </cfRule>
    <cfRule type="expression" dxfId="2685" priority="889" stopIfTrue="1">
      <formula>AND(ISBLANK($F$449),COUNTIF($F$456:$F$457,"&lt;&gt;")&gt;0)</formula>
    </cfRule>
  </conditionalFormatting>
  <conditionalFormatting sqref="F450:K450">
    <cfRule type="expression" dxfId="2684" priority="888" stopIfTrue="1">
      <formula>AND(ISBLANK($F$450),COUNTIF($F$456:$F$457,"&lt;&gt;")&gt;0)</formula>
    </cfRule>
    <cfRule type="expression" dxfId="2683" priority="875" stopIfTrue="1">
      <formula>AND(COUNTIF($F443:$F455,"&lt;&gt;")&gt;0,COUNTIF($F$456:$F$457,"&lt;&gt;")&gt;0)</formula>
    </cfRule>
  </conditionalFormatting>
  <conditionalFormatting sqref="F451:K451">
    <cfRule type="expression" dxfId="2682" priority="887" stopIfTrue="1">
      <formula>AND(ISBLANK($F$451),COUNTIF($F$456:$F$457,"&lt;&gt;")&gt;0)</formula>
    </cfRule>
    <cfRule type="expression" dxfId="2681" priority="874" stopIfTrue="1">
      <formula>AND(COUNTIF($F443:$F455,"&lt;&gt;")&gt;0,COUNTIF($F$456:$F$457,"&lt;&gt;")&gt;0)</formula>
    </cfRule>
  </conditionalFormatting>
  <conditionalFormatting sqref="F452:K452">
    <cfRule type="expression" dxfId="2680" priority="873" stopIfTrue="1">
      <formula>AND(COUNTIF($F443:$F455,"&lt;&gt;")&gt;0,COUNTIF($F$456:$F$457,"&lt;&gt;")&gt;0)</formula>
    </cfRule>
    <cfRule type="expression" dxfId="2679" priority="886" stopIfTrue="1">
      <formula>AND(ISBLANK($F$452),COUNTIF($F$456:$F$457,"&lt;&gt;")&gt;0)</formula>
    </cfRule>
  </conditionalFormatting>
  <conditionalFormatting sqref="F453:K453">
    <cfRule type="expression" dxfId="2678" priority="872" stopIfTrue="1">
      <formula>AND(COUNTIF($F443:$F455,"&lt;&gt;")&gt;0,COUNTIF($F$456:$F$457,"&lt;&gt;")&gt;0)</formula>
    </cfRule>
    <cfRule type="expression" dxfId="2677" priority="885" stopIfTrue="1">
      <formula>AND(ISBLANK($F$453),COUNTIF($F$456:$F$457,"&lt;&gt;")&gt;0)</formula>
    </cfRule>
  </conditionalFormatting>
  <conditionalFormatting sqref="F454:K454">
    <cfRule type="expression" dxfId="2676" priority="871" stopIfTrue="1">
      <formula>AND(COUNTIF($F443:$F455,"&lt;&gt;")&gt;0,COUNTIF($F$456:$F$457,"&lt;&gt;")&gt;0)</formula>
    </cfRule>
    <cfRule type="expression" dxfId="2675" priority="884" stopIfTrue="1">
      <formula>AND(ISBLANK($F$454),COUNTIF($F$456:$F$457,"&lt;&gt;")&gt;0)</formula>
    </cfRule>
  </conditionalFormatting>
  <conditionalFormatting sqref="F455:K455">
    <cfRule type="expression" dxfId="2674" priority="870" stopIfTrue="1">
      <formula>AND(COUNTIF($F443:$F455,"&lt;&gt;")&gt;0,COUNTIF($F$456:$F$457,"&lt;&gt;")&gt;0)</formula>
    </cfRule>
    <cfRule type="expression" dxfId="2673" priority="883" stopIfTrue="1">
      <formula>AND(ISBLANK($F$455),COUNTIF($F$456:$F$457,"&lt;&gt;")&gt;0)</formula>
    </cfRule>
  </conditionalFormatting>
  <conditionalFormatting sqref="F456:K456">
    <cfRule type="expression" dxfId="2672" priority="869" stopIfTrue="1">
      <formula>OR(COUNTIF($F443:$F455,"&lt;&gt;")&gt;0,AND(ISBLANK($F456),COUNTIF($F$456:$F$457,"&lt;&gt;")=1))</formula>
    </cfRule>
    <cfRule type="expression" dxfId="2671" priority="867" stopIfTrue="1">
      <formula>OR(AND(COUNTIF($F443:$F455,"&lt;&gt;")&gt;0,COUNTIF($F$456:$F$457,"&lt;&gt;")&gt;0),COUNTIF($F$456:$F$457,"&lt;&gt;")&gt;1)</formula>
    </cfRule>
  </conditionalFormatting>
  <conditionalFormatting sqref="F457:K457">
    <cfRule type="expression" dxfId="2670" priority="866" stopIfTrue="1">
      <formula>OR(AND(COUNTIF($F443:$F455,"&lt;&gt;")&gt;0,COUNTIF($F$456:$F$457,"&lt;&gt;")&gt;0),COUNTIF($F$456:$F$457,"&lt;&gt;")&gt;1)</formula>
    </cfRule>
    <cfRule type="expression" dxfId="2669" priority="868" stopIfTrue="1">
      <formula>OR(COUNTIF($F443:$F455,"&lt;&gt;")&gt;0,AND(ISBLANK($F457),COUNTIF($F$456:$F$457,"&lt;&gt;")=1))</formula>
    </cfRule>
  </conditionalFormatting>
  <conditionalFormatting sqref="F458:K458">
    <cfRule type="expression" dxfId="2668" priority="861" stopIfTrue="1">
      <formula>AND(COUNTIF($F458:$F460,"&lt;&gt;")&gt;0,COUNTIF($F$461:$F$462,"&lt;&gt;")&gt;0)</formula>
    </cfRule>
    <cfRule type="expression" dxfId="2667" priority="864" stopIfTrue="1">
      <formula>AND(ISBLANK($F$458),COUNTIF($F$461:$F$462,"&lt;&gt;")&gt;0)</formula>
    </cfRule>
  </conditionalFormatting>
  <conditionalFormatting sqref="F459:K459">
    <cfRule type="expression" dxfId="2666" priority="860" stopIfTrue="1">
      <formula>AND(COUNTIF($F458:$F460,"&lt;&gt;")&gt;0,COUNTIF($F$461:$F$462,"&lt;&gt;")&gt;0)</formula>
    </cfRule>
    <cfRule type="expression" dxfId="2665" priority="863" stopIfTrue="1">
      <formula>AND(ISBLANK($F$459),COUNTIF($F$461:$F$462,"&lt;&gt;")&gt;0)</formula>
    </cfRule>
  </conditionalFormatting>
  <conditionalFormatting sqref="F460:K460">
    <cfRule type="expression" dxfId="2664" priority="859" stopIfTrue="1">
      <formula>AND(COUNTIF($F458:$F460,"&lt;&gt;")&gt;0,COUNTIF($F$461:$F$462,"&lt;&gt;")&gt;0)</formula>
    </cfRule>
    <cfRule type="expression" dxfId="2663" priority="862" stopIfTrue="1">
      <formula>AND(ISBLANK($F$460),COUNTIF($F$461:$F$462,"&lt;&gt;")&gt;0)</formula>
    </cfRule>
  </conditionalFormatting>
  <conditionalFormatting sqref="F461:K461">
    <cfRule type="expression" dxfId="2662" priority="856" stopIfTrue="1">
      <formula>OR(AND(COUNTIF($F458:$F460,"&lt;&gt;")&gt;0,COUNTIF($F$461:$F$462,"&lt;&gt;")&gt;0),COUNTIF($F$461:$F$462,"&lt;&gt;")&gt;1)</formula>
    </cfRule>
    <cfRule type="expression" dxfId="2661" priority="858" stopIfTrue="1">
      <formula>OR(COUNTIF($F458:$F460,"&lt;&gt;")&gt;0,AND(ISBLANK($F461),COUNTIF($F$461:$F$462,"&lt;&gt;")=1))</formula>
    </cfRule>
  </conditionalFormatting>
  <conditionalFormatting sqref="F462:K462">
    <cfRule type="expression" dxfId="2660" priority="855" stopIfTrue="1">
      <formula>OR(AND(COUNTIF($F458:$F460,"&lt;&gt;")&gt;0,COUNTIF($F$461:$F$462,"&lt;&gt;")&gt;0),COUNTIF($F$461:$F$462,"&lt;&gt;")&gt;1)</formula>
    </cfRule>
    <cfRule type="expression" dxfId="2659" priority="857" stopIfTrue="1">
      <formula>OR(COUNTIF($F458:$F460,"&lt;&gt;")&gt;0,AND(ISBLANK($F462),COUNTIF($F$461:$F$462,"&lt;&gt;")=1))</formula>
    </cfRule>
  </conditionalFormatting>
  <conditionalFormatting sqref="F463:K463">
    <cfRule type="expression" dxfId="2658" priority="853" stopIfTrue="1">
      <formula>AND(ISBLANK($F$463),COUNTIF($F$467,"&lt;&gt;")&gt;0)</formula>
    </cfRule>
    <cfRule type="expression" dxfId="2657" priority="849" stopIfTrue="1">
      <formula>AND(COUNTIF($F463:$F466,"&lt;&gt;")&gt;0,COUNTIF($F$467,"&lt;&gt;")&gt;0)</formula>
    </cfRule>
  </conditionalFormatting>
  <conditionalFormatting sqref="F464:K464">
    <cfRule type="expression" dxfId="2656" priority="852" stopIfTrue="1">
      <formula>AND(ISBLANK($F$464),COUNTIF($F$467,"&lt;&gt;")&gt;0)</formula>
    </cfRule>
    <cfRule type="expression" dxfId="2655" priority="848" stopIfTrue="1">
      <formula>AND(COUNTIF($F463:$F466,"&lt;&gt;")&gt;0,COUNTIF($F$467,"&lt;&gt;")&gt;0)</formula>
    </cfRule>
  </conditionalFormatting>
  <conditionalFormatting sqref="F465:K465">
    <cfRule type="expression" dxfId="2654" priority="851" stopIfTrue="1">
      <formula>AND(ISBLANK($F$465),COUNTIF($F$467,"&lt;&gt;")&gt;0)</formula>
    </cfRule>
    <cfRule type="expression" dxfId="2653" priority="847" stopIfTrue="1">
      <formula>AND(COUNTIF($F463:$F466,"&lt;&gt;")&gt;0,COUNTIF($F$467,"&lt;&gt;")&gt;0)</formula>
    </cfRule>
  </conditionalFormatting>
  <conditionalFormatting sqref="F466:K466">
    <cfRule type="expression" dxfId="2652" priority="850" stopIfTrue="1">
      <formula>AND(ISBLANK($F$466),COUNTIF($F$467,"&lt;&gt;")&gt;0)</formula>
    </cfRule>
    <cfRule type="expression" dxfId="2651" priority="846" stopIfTrue="1">
      <formula>AND(COUNTIF($F463:$F466,"&lt;&gt;")&gt;0,COUNTIF($F$467,"&lt;&gt;")&gt;0)</formula>
    </cfRule>
  </conditionalFormatting>
  <conditionalFormatting sqref="F467:K467">
    <cfRule type="expression" dxfId="2650" priority="845" stopIfTrue="1">
      <formula>OR(COUNTIF($F463:$F466,"&lt;&gt;")&gt;0,AND(ISBLANK($F467),COUNTIF($F$467,"&lt;&gt;")=1))</formula>
    </cfRule>
    <cfRule type="expression" dxfId="2649" priority="844" stopIfTrue="1">
      <formula>OR(AND(COUNTIF($F463:$F466,"&lt;&gt;")&gt;0,COUNTIF($F$467,"&lt;&gt;")&gt;0),COUNTIF($F$467,"&lt;&gt;")&gt;1)</formula>
    </cfRule>
  </conditionalFormatting>
  <conditionalFormatting sqref="F468:K470">
    <cfRule type="expression" dxfId="2648" priority="837" stopIfTrue="1">
      <formula>COUNTIF($F$468:$F$470,"&lt;&gt;")&gt;1</formula>
    </cfRule>
    <cfRule type="expression" dxfId="2647" priority="840" stopIfTrue="1">
      <formula>AND(ISBLANK($F468),COUNTIF($F$468:$F$470,"&lt;&gt;")=1)</formula>
    </cfRule>
  </conditionalFormatting>
  <conditionalFormatting sqref="F471:K471">
    <cfRule type="expression" dxfId="2646" priority="835" stopIfTrue="1">
      <formula>AND(ISBLANK($F$471),COUNTIF($F$479:$F$480,"&lt;&gt;")&gt;0)</formula>
    </cfRule>
    <cfRule type="expression" dxfId="2645" priority="827" stopIfTrue="1">
      <formula>AND(COUNTIF($F471:$F478,"&lt;&gt;")&gt;0,COUNTIF($F$479:$F$480,"&lt;&gt;")&gt;0)</formula>
    </cfRule>
  </conditionalFormatting>
  <conditionalFormatting sqref="F472:K472">
    <cfRule type="expression" dxfId="2644" priority="826" stopIfTrue="1">
      <formula>AND(COUNTIF($F471:$F478,"&lt;&gt;")&gt;0,COUNTIF($F$479:$F$480,"&lt;&gt;")&gt;0)</formula>
    </cfRule>
    <cfRule type="expression" dxfId="2643" priority="834" stopIfTrue="1">
      <formula>AND(ISBLANK($F$472),COUNTIF($F$479:$F$480,"&lt;&gt;")&gt;0)</formula>
    </cfRule>
  </conditionalFormatting>
  <conditionalFormatting sqref="F473:K473">
    <cfRule type="expression" dxfId="2642" priority="825" stopIfTrue="1">
      <formula>AND(COUNTIF($F471:$F478,"&lt;&gt;")&gt;0,COUNTIF($F$479:$F$480,"&lt;&gt;")&gt;0)</formula>
    </cfRule>
    <cfRule type="expression" dxfId="2641" priority="833" stopIfTrue="1">
      <formula>AND(ISBLANK($F$473),COUNTIF($F$479:$F$480,"&lt;&gt;")&gt;0)</formula>
    </cfRule>
  </conditionalFormatting>
  <conditionalFormatting sqref="F474:K474">
    <cfRule type="expression" dxfId="2640" priority="824" stopIfTrue="1">
      <formula>AND(COUNTIF($F471:$F478,"&lt;&gt;")&gt;0,COUNTIF($F$479:$F$480,"&lt;&gt;")&gt;0)</formula>
    </cfRule>
    <cfRule type="expression" dxfId="2639" priority="832" stopIfTrue="1">
      <formula>AND(ISBLANK($F$474),COUNTIF($F$479:$F$480,"&lt;&gt;")&gt;0)</formula>
    </cfRule>
  </conditionalFormatting>
  <conditionalFormatting sqref="F475:K475">
    <cfRule type="expression" dxfId="2638" priority="823" stopIfTrue="1">
      <formula>AND(COUNTIF($F471:$F478,"&lt;&gt;")&gt;0,COUNTIF($F$479:$F$480,"&lt;&gt;")&gt;0)</formula>
    </cfRule>
    <cfRule type="expression" dxfId="2637" priority="831" stopIfTrue="1">
      <formula>AND(ISBLANK($F$475),COUNTIF($F$479:$F$480,"&lt;&gt;")&gt;0)</formula>
    </cfRule>
  </conditionalFormatting>
  <conditionalFormatting sqref="F476:K476">
    <cfRule type="expression" dxfId="2636" priority="822" stopIfTrue="1">
      <formula>AND(COUNTIF($F471:$F478,"&lt;&gt;")&gt;0,COUNTIF($F$479:$F$480,"&lt;&gt;")&gt;0)</formula>
    </cfRule>
    <cfRule type="expression" dxfId="2635" priority="830" stopIfTrue="1">
      <formula>AND(ISBLANK($F$476),COUNTIF($F$479:$F$480,"&lt;&gt;")&gt;0)</formula>
    </cfRule>
  </conditionalFormatting>
  <conditionalFormatting sqref="F477:K477">
    <cfRule type="expression" dxfId="2634" priority="829" stopIfTrue="1">
      <formula>AND(ISBLANK($F$477),COUNTIF($F$479:$F$480,"&lt;&gt;")&gt;0)</formula>
    </cfRule>
    <cfRule type="expression" dxfId="2633" priority="821" stopIfTrue="1">
      <formula>AND(COUNTIF($F471:$F478,"&lt;&gt;")&gt;0,COUNTIF($F$479:$F$480,"&lt;&gt;")&gt;0)</formula>
    </cfRule>
  </conditionalFormatting>
  <conditionalFormatting sqref="F478:K478">
    <cfRule type="expression" dxfId="2632" priority="820" stopIfTrue="1">
      <formula>AND(COUNTIF($F471:$F478,"&lt;&gt;")&gt;0,COUNTIF($F$479:$F$480,"&lt;&gt;")&gt;0)</formula>
    </cfRule>
    <cfRule type="expression" dxfId="2631" priority="828" stopIfTrue="1">
      <formula>AND(ISBLANK($F$478),COUNTIF($F$479:$F$480,"&lt;&gt;")&gt;0)</formula>
    </cfRule>
  </conditionalFormatting>
  <conditionalFormatting sqref="F479:K479">
    <cfRule type="expression" dxfId="2630" priority="819" stopIfTrue="1">
      <formula>OR(COUNTIF($F471:$F478,"&lt;&gt;")&gt;0,AND(ISBLANK($F479),COUNTIF($F$479:$F$480,"&lt;&gt;")=1))</formula>
    </cfRule>
    <cfRule type="expression" dxfId="2629" priority="817" stopIfTrue="1">
      <formula>OR(AND(COUNTIF($F471:$F478,"&lt;&gt;")&gt;0,COUNTIF($F$479:$F$480,"&lt;&gt;")&gt;0),COUNTIF($F$479:$F$480,"&lt;&gt;")&gt;1)</formula>
    </cfRule>
  </conditionalFormatting>
  <conditionalFormatting sqref="F480:K480">
    <cfRule type="expression" dxfId="2628" priority="818" stopIfTrue="1">
      <formula>OR(COUNTIF($F471:$F478,"&lt;&gt;")&gt;0,AND(ISBLANK($F480),COUNTIF($F$479:$F$480,"&lt;&gt;")=1))</formula>
    </cfRule>
    <cfRule type="expression" dxfId="2627" priority="816" stopIfTrue="1">
      <formula>OR(AND(COUNTIF($F471:$F478,"&lt;&gt;")&gt;0,COUNTIF($F$479:$F$480,"&lt;&gt;")&gt;0),COUNTIF($F$479:$F$480,"&lt;&gt;")&gt;1)</formula>
    </cfRule>
  </conditionalFormatting>
  <conditionalFormatting sqref="F481:K481">
    <cfRule type="expression" dxfId="2626" priority="814" stopIfTrue="1">
      <formula>AND(ISBLANK($F$481),COUNTIF($F$483:$F$484,"&lt;&gt;")&gt;0)</formula>
    </cfRule>
    <cfRule type="expression" dxfId="2625" priority="812" stopIfTrue="1">
      <formula>AND(COUNTIF($F481:$F482,"&lt;&gt;")&gt;0,COUNTIF($F$483:$F$484,"&lt;&gt;")&gt;0)</formula>
    </cfRule>
  </conditionalFormatting>
  <conditionalFormatting sqref="F482:K482">
    <cfRule type="expression" dxfId="2624" priority="813" stopIfTrue="1">
      <formula>AND(ISBLANK($F$482),COUNTIF($F$483:$F$484,"&lt;&gt;")&gt;0)</formula>
    </cfRule>
    <cfRule type="expression" dxfId="2623" priority="811" stopIfTrue="1">
      <formula>AND(COUNTIF($F481:$F482,"&lt;&gt;")&gt;0,COUNTIF($F$483:$F$484,"&lt;&gt;")&gt;0)</formula>
    </cfRule>
  </conditionalFormatting>
  <conditionalFormatting sqref="F483:K483">
    <cfRule type="expression" dxfId="2622" priority="810" stopIfTrue="1">
      <formula>OR(COUNTIF($F481:$F482,"&lt;&gt;")&gt;0,AND(ISBLANK($F483),COUNTIF($F$483:$F$484,"&lt;&gt;")=1))</formula>
    </cfRule>
    <cfRule type="expression" dxfId="2621" priority="808" stopIfTrue="1">
      <formula>OR(AND(COUNTIF($F481:$F482,"&lt;&gt;")&gt;0,COUNTIF($F$483:$F$484,"&lt;&gt;")&gt;0),COUNTIF($F$483:$F$484,"&lt;&gt;")&gt;1)</formula>
    </cfRule>
  </conditionalFormatting>
  <conditionalFormatting sqref="F484:K484">
    <cfRule type="expression" dxfId="2620" priority="807" stopIfTrue="1">
      <formula>OR(AND(COUNTIF($F481:$F482,"&lt;&gt;")&gt;0,COUNTIF($F$483:$F$484,"&lt;&gt;")&gt;0),COUNTIF($F$483:$F$484,"&lt;&gt;")&gt;1)</formula>
    </cfRule>
    <cfRule type="expression" dxfId="2619" priority="809" stopIfTrue="1">
      <formula>OR(COUNTIF($F481:$F482,"&lt;&gt;")&gt;0,AND(ISBLANK($F484),COUNTIF($F$483:$F$484,"&lt;&gt;")=1))</formula>
    </cfRule>
  </conditionalFormatting>
  <conditionalFormatting sqref="F485:K487">
    <cfRule type="expression" dxfId="2618" priority="803" stopIfTrue="1">
      <formula>AND(ISBLANK($F485),COUNTIF($F$485:$F$487,"&lt;&gt;")=1)</formula>
    </cfRule>
    <cfRule type="expression" dxfId="2617" priority="800" stopIfTrue="1">
      <formula>COUNTIF($F$485:$F$487,"&lt;&gt;")&gt;1</formula>
    </cfRule>
  </conditionalFormatting>
  <conditionalFormatting sqref="F488:K488">
    <cfRule type="expression" dxfId="2616" priority="793" stopIfTrue="1">
      <formula>AND(COUNTIF($F488:$F492,"&lt;&gt;")&gt;0,COUNTIF($F$493:$F$494,"&lt;&gt;")&gt;0)</formula>
    </cfRule>
    <cfRule type="expression" dxfId="2615" priority="798" stopIfTrue="1">
      <formula>AND(ISBLANK($F$488),COUNTIF($F$493:$F$494,"&lt;&gt;")&gt;0)</formula>
    </cfRule>
  </conditionalFormatting>
  <conditionalFormatting sqref="F489:K489">
    <cfRule type="expression" dxfId="2614" priority="797" stopIfTrue="1">
      <formula>AND(ISBLANK($F$489),COUNTIF($F$493:$F$494,"&lt;&gt;")&gt;0)</formula>
    </cfRule>
    <cfRule type="expression" dxfId="2613" priority="792" stopIfTrue="1">
      <formula>AND(COUNTIF($F488:$F492,"&lt;&gt;")&gt;0,COUNTIF($F$493:$F$494,"&lt;&gt;")&gt;0)</formula>
    </cfRule>
  </conditionalFormatting>
  <conditionalFormatting sqref="F490:K490">
    <cfRule type="expression" dxfId="2612" priority="791" stopIfTrue="1">
      <formula>AND(COUNTIF($F488:$F492,"&lt;&gt;")&gt;0,COUNTIF($F$493:$F$494,"&lt;&gt;")&gt;0)</formula>
    </cfRule>
    <cfRule type="expression" dxfId="2611" priority="796" stopIfTrue="1">
      <formula>AND(ISBLANK($F$490),COUNTIF($F$493:$F$494,"&lt;&gt;")&gt;0)</formula>
    </cfRule>
  </conditionalFormatting>
  <conditionalFormatting sqref="F491:K491">
    <cfRule type="expression" dxfId="2610" priority="790" stopIfTrue="1">
      <formula>AND(COUNTIF($F488:$F492,"&lt;&gt;")&gt;0,COUNTIF($F$493:$F$494,"&lt;&gt;")&gt;0)</formula>
    </cfRule>
    <cfRule type="expression" dxfId="2609" priority="795" stopIfTrue="1">
      <formula>AND(ISBLANK($F$491),COUNTIF($F$493:$F$494,"&lt;&gt;")&gt;0)</formula>
    </cfRule>
  </conditionalFormatting>
  <conditionalFormatting sqref="F492:K492">
    <cfRule type="expression" dxfId="2608" priority="789" stopIfTrue="1">
      <formula>AND(COUNTIF($F488:$F492,"&lt;&gt;")&gt;0,COUNTIF($F$493:$F$494,"&lt;&gt;")&gt;0)</formula>
    </cfRule>
    <cfRule type="expression" dxfId="2607" priority="794" stopIfTrue="1">
      <formula>AND(ISBLANK($F$492),COUNTIF($F$493:$F$494,"&lt;&gt;")&gt;0)</formula>
    </cfRule>
  </conditionalFormatting>
  <conditionalFormatting sqref="F493:K493">
    <cfRule type="expression" dxfId="2606" priority="786" stopIfTrue="1">
      <formula>OR(AND(COUNTIF($F488:$F492,"&lt;&gt;")&gt;0,COUNTIF($F$493:$F$494,"&lt;&gt;")&gt;0),COUNTIF($F$493:$F$494,"&lt;&gt;")&gt;1)</formula>
    </cfRule>
    <cfRule type="expression" dxfId="2605" priority="788" stopIfTrue="1">
      <formula>OR(COUNTIF($F488:$F492,"&lt;&gt;")&gt;0,AND(ISBLANK($F493),COUNTIF($F$493:$F$494,"&lt;&gt;")=1))</formula>
    </cfRule>
  </conditionalFormatting>
  <conditionalFormatting sqref="F494:K494">
    <cfRule type="expression" dxfId="2604" priority="785" stopIfTrue="1">
      <formula>OR(AND(COUNTIF($F488:$F492,"&lt;&gt;")&gt;0,COUNTIF($F$493:$F$494,"&lt;&gt;")&gt;0),COUNTIF($F$493:$F$494,"&lt;&gt;")&gt;1)</formula>
    </cfRule>
    <cfRule type="expression" dxfId="2603" priority="787" stopIfTrue="1">
      <formula>OR(COUNTIF($F488:$F492,"&lt;&gt;")&gt;0,AND(ISBLANK($F494),COUNTIF($F$493:$F$494,"&lt;&gt;")=1))</formula>
    </cfRule>
  </conditionalFormatting>
  <conditionalFormatting sqref="F495:K495">
    <cfRule type="expression" dxfId="2602" priority="783" stopIfTrue="1">
      <formula>AND(ISBLANK($F$495),COUNTIF($F$500:$F$501,"&lt;&gt;")&gt;0)</formula>
    </cfRule>
    <cfRule type="expression" dxfId="2601" priority="778" stopIfTrue="1">
      <formula>AND(COUNTIF($F495:$F499,"&lt;&gt;")&gt;0,COUNTIF($F$500:$F$501,"&lt;&gt;")&gt;0)</formula>
    </cfRule>
  </conditionalFormatting>
  <conditionalFormatting sqref="F496:K496">
    <cfRule type="expression" dxfId="2600" priority="782" stopIfTrue="1">
      <formula>AND(ISBLANK($F$496),COUNTIF($F$500:$F$501,"&lt;&gt;")&gt;0)</formula>
    </cfRule>
    <cfRule type="expression" dxfId="2599" priority="777" stopIfTrue="1">
      <formula>AND(COUNTIF($F495:$F499,"&lt;&gt;")&gt;0,COUNTIF($F$500:$F$501,"&lt;&gt;")&gt;0)</formula>
    </cfRule>
  </conditionalFormatting>
  <conditionalFormatting sqref="F497:K497">
    <cfRule type="expression" dxfId="2598" priority="781" stopIfTrue="1">
      <formula>AND(ISBLANK($F$497),COUNTIF($F$500:$F$501,"&lt;&gt;")&gt;0)</formula>
    </cfRule>
    <cfRule type="expression" dxfId="2597" priority="776" stopIfTrue="1">
      <formula>AND(COUNTIF($F495:$F499,"&lt;&gt;")&gt;0,COUNTIF($F$500:$F$501,"&lt;&gt;")&gt;0)</formula>
    </cfRule>
  </conditionalFormatting>
  <conditionalFormatting sqref="F498:K498">
    <cfRule type="expression" dxfId="2596" priority="780" stopIfTrue="1">
      <formula>AND(ISBLANK($F$498),COUNTIF($F$500:$F$501,"&lt;&gt;")&gt;0)</formula>
    </cfRule>
    <cfRule type="expression" dxfId="2595" priority="775" stopIfTrue="1">
      <formula>AND(COUNTIF($F495:$F499,"&lt;&gt;")&gt;0,COUNTIF($F$500:$F$501,"&lt;&gt;")&gt;0)</formula>
    </cfRule>
  </conditionalFormatting>
  <conditionalFormatting sqref="F499:K499">
    <cfRule type="expression" dxfId="2594" priority="779" stopIfTrue="1">
      <formula>AND(ISBLANK($F$499),COUNTIF($F$500:$F$501,"&lt;&gt;")&gt;0)</formula>
    </cfRule>
    <cfRule type="expression" dxfId="2593" priority="774" stopIfTrue="1">
      <formula>AND(COUNTIF($F495:$F499,"&lt;&gt;")&gt;0,COUNTIF($F$500:$F$501,"&lt;&gt;")&gt;0)</formula>
    </cfRule>
  </conditionalFormatting>
  <conditionalFormatting sqref="F500:K500">
    <cfRule type="expression" dxfId="2592" priority="773" stopIfTrue="1">
      <formula>OR(COUNTIF($F495:$F499,"&lt;&gt;")&gt;0,AND(ISBLANK($F500),COUNTIF($F$500:$F$501,"&lt;&gt;")=1))</formula>
    </cfRule>
    <cfRule type="expression" dxfId="2591" priority="771" stopIfTrue="1">
      <formula>OR(AND(COUNTIF($F495:$F499,"&lt;&gt;")&gt;0,COUNTIF($F$500:$F$501,"&lt;&gt;")&gt;0),COUNTIF($F$500:$F$501,"&lt;&gt;")&gt;1)</formula>
    </cfRule>
  </conditionalFormatting>
  <conditionalFormatting sqref="F501:K501">
    <cfRule type="expression" dxfId="2590" priority="772" stopIfTrue="1">
      <formula>OR(COUNTIF($F495:$F499,"&lt;&gt;")&gt;0,AND(ISBLANK($F501),COUNTIF($F$500:$F$501,"&lt;&gt;")=1))</formula>
    </cfRule>
    <cfRule type="expression" dxfId="2589" priority="770" stopIfTrue="1">
      <formula>OR(AND(COUNTIF($F495:$F499,"&lt;&gt;")&gt;0,COUNTIF($F$500:$F$501,"&lt;&gt;")&gt;0),COUNTIF($F$500:$F$501,"&lt;&gt;")&gt;1)</formula>
    </cfRule>
  </conditionalFormatting>
  <conditionalFormatting sqref="F502:K502">
    <cfRule type="expression" dxfId="2588" priority="768" stopIfTrue="1">
      <formula>AND(ISBLANK($F$502),COUNTIF($F$520:$F$522,"&lt;&gt;")&gt;0)</formula>
    </cfRule>
    <cfRule type="expression" dxfId="2587" priority="750" stopIfTrue="1">
      <formula>AND(COUNTIF($F502:$F519,"&lt;&gt;")&gt;0,COUNTIF($F$520:$F$522,"&lt;&gt;")&gt;0)</formula>
    </cfRule>
  </conditionalFormatting>
  <conditionalFormatting sqref="F503:K503">
    <cfRule type="expression" dxfId="2586" priority="767" stopIfTrue="1">
      <formula>AND(ISBLANK($F$503),COUNTIF($F$520:$F$522,"&lt;&gt;")&gt;0)</formula>
    </cfRule>
    <cfRule type="expression" dxfId="2585" priority="749" stopIfTrue="1">
      <formula>AND(COUNTIF($F502:$F519,"&lt;&gt;")&gt;0,COUNTIF($F$520:$F$522,"&lt;&gt;")&gt;0)</formula>
    </cfRule>
  </conditionalFormatting>
  <conditionalFormatting sqref="F504:K504">
    <cfRule type="expression" dxfId="2584" priority="766" stopIfTrue="1">
      <formula>AND(ISBLANK($F$504),COUNTIF($F$520:$F$522,"&lt;&gt;")&gt;0)</formula>
    </cfRule>
    <cfRule type="expression" dxfId="2583" priority="748" stopIfTrue="1">
      <formula>AND(COUNTIF($F502:$F519,"&lt;&gt;")&gt;0,COUNTIF($F$520:$F$522,"&lt;&gt;")&gt;0)</formula>
    </cfRule>
  </conditionalFormatting>
  <conditionalFormatting sqref="F505:K505">
    <cfRule type="expression" dxfId="2582" priority="765" stopIfTrue="1">
      <formula>AND(ISBLANK($F$505),COUNTIF($F$520:$F$522,"&lt;&gt;")&gt;0)</formula>
    </cfRule>
    <cfRule type="expression" dxfId="2581" priority="747" stopIfTrue="1">
      <formula>AND(COUNTIF($F502:$F519,"&lt;&gt;")&gt;0,COUNTIF($F$520:$F$522,"&lt;&gt;")&gt;0)</formula>
    </cfRule>
  </conditionalFormatting>
  <conditionalFormatting sqref="F506:K506">
    <cfRule type="expression" dxfId="2580" priority="764" stopIfTrue="1">
      <formula>AND(ISBLANK($F$506),COUNTIF($F$520:$F$522,"&lt;&gt;")&gt;0)</formula>
    </cfRule>
    <cfRule type="expression" dxfId="2579" priority="746" stopIfTrue="1">
      <formula>AND(COUNTIF($F502:$F519,"&lt;&gt;")&gt;0,COUNTIF($F$520:$F$522,"&lt;&gt;")&gt;0)</formula>
    </cfRule>
  </conditionalFormatting>
  <conditionalFormatting sqref="F507:K507">
    <cfRule type="expression" dxfId="2578" priority="745" stopIfTrue="1">
      <formula>AND(COUNTIF($F502:$F519,"&lt;&gt;")&gt;0,COUNTIF($F$520:$F$522,"&lt;&gt;")&gt;0)</formula>
    </cfRule>
    <cfRule type="expression" dxfId="2577" priority="763" stopIfTrue="1">
      <formula>AND(ISBLANK($F$507),COUNTIF($F$520:$F$522,"&lt;&gt;")&gt;0)</formula>
    </cfRule>
  </conditionalFormatting>
  <conditionalFormatting sqref="F508:K508">
    <cfRule type="expression" dxfId="2576" priority="762" stopIfTrue="1">
      <formula>AND(ISBLANK($F$508),COUNTIF($F$520:$F$522,"&lt;&gt;")&gt;0)</formula>
    </cfRule>
    <cfRule type="expression" dxfId="2575" priority="744" stopIfTrue="1">
      <formula>AND(COUNTIF($F502:$F519,"&lt;&gt;")&gt;0,COUNTIF($F$520:$F$522,"&lt;&gt;")&gt;0)</formula>
    </cfRule>
  </conditionalFormatting>
  <conditionalFormatting sqref="F509:K509">
    <cfRule type="expression" dxfId="2574" priority="761" stopIfTrue="1">
      <formula>AND(ISBLANK($F$509),COUNTIF($F$520:$F$522,"&lt;&gt;")&gt;0)</formula>
    </cfRule>
    <cfRule type="expression" dxfId="2573" priority="743" stopIfTrue="1">
      <formula>AND(COUNTIF($F502:$F519,"&lt;&gt;")&gt;0,COUNTIF($F$520:$F$522,"&lt;&gt;")&gt;0)</formula>
    </cfRule>
  </conditionalFormatting>
  <conditionalFormatting sqref="F510:K510">
    <cfRule type="expression" dxfId="2572" priority="760" stopIfTrue="1">
      <formula>AND(ISBLANK($F$510),COUNTIF($F$520:$F$522,"&lt;&gt;")&gt;0)</formula>
    </cfRule>
    <cfRule type="expression" dxfId="2571" priority="742" stopIfTrue="1">
      <formula>AND(COUNTIF($F502:$F519,"&lt;&gt;")&gt;0,COUNTIF($F$520:$F$522,"&lt;&gt;")&gt;0)</formula>
    </cfRule>
  </conditionalFormatting>
  <conditionalFormatting sqref="F511:K511">
    <cfRule type="expression" dxfId="2570" priority="741" stopIfTrue="1">
      <formula>AND(COUNTIF($F502:$F519,"&lt;&gt;")&gt;0,COUNTIF($F$520:$F$522,"&lt;&gt;")&gt;0)</formula>
    </cfRule>
    <cfRule type="expression" dxfId="2569" priority="759" stopIfTrue="1">
      <formula>AND(ISBLANK($F$511),COUNTIF($F$520:$F$522,"&lt;&gt;")&gt;0)</formula>
    </cfRule>
  </conditionalFormatting>
  <conditionalFormatting sqref="F512:K512">
    <cfRule type="expression" dxfId="2568" priority="758" stopIfTrue="1">
      <formula>AND(ISBLANK($F$512),COUNTIF($F$520:$F$522,"&lt;&gt;")&gt;0)</formula>
    </cfRule>
    <cfRule type="expression" dxfId="2567" priority="740" stopIfTrue="1">
      <formula>AND(COUNTIF($F502:$F519,"&lt;&gt;")&gt;0,COUNTIF($F$520:$F$522,"&lt;&gt;")&gt;0)</formula>
    </cfRule>
  </conditionalFormatting>
  <conditionalFormatting sqref="F513:K513">
    <cfRule type="expression" dxfId="2566" priority="757" stopIfTrue="1">
      <formula>AND(ISBLANK($F$513),COUNTIF($F$520:$F$522,"&lt;&gt;")&gt;0)</formula>
    </cfRule>
    <cfRule type="expression" dxfId="2565" priority="739" stopIfTrue="1">
      <formula>AND(COUNTIF($F502:$F519,"&lt;&gt;")&gt;0,COUNTIF($F$520:$F$522,"&lt;&gt;")&gt;0)</formula>
    </cfRule>
  </conditionalFormatting>
  <conditionalFormatting sqref="F514:K514">
    <cfRule type="expression" dxfId="2564" priority="756" stopIfTrue="1">
      <formula>AND(ISBLANK($F$514),COUNTIF($F$520:$F$522,"&lt;&gt;")&gt;0)</formula>
    </cfRule>
    <cfRule type="expression" dxfId="2563" priority="738" stopIfTrue="1">
      <formula>AND(COUNTIF($F502:$F519,"&lt;&gt;")&gt;0,COUNTIF($F$520:$F$522,"&lt;&gt;")&gt;0)</formula>
    </cfRule>
  </conditionalFormatting>
  <conditionalFormatting sqref="F515:K515">
    <cfRule type="expression" dxfId="2562" priority="755" stopIfTrue="1">
      <formula>AND(ISBLANK($F$515),COUNTIF($F$520:$F$522,"&lt;&gt;")&gt;0)</formula>
    </cfRule>
    <cfRule type="expression" dxfId="2561" priority="737" stopIfTrue="1">
      <formula>AND(COUNTIF($F502:$F519,"&lt;&gt;")&gt;0,COUNTIF($F$520:$F$522,"&lt;&gt;")&gt;0)</formula>
    </cfRule>
  </conditionalFormatting>
  <conditionalFormatting sqref="F516:K516">
    <cfRule type="expression" dxfId="2560" priority="754" stopIfTrue="1">
      <formula>AND(ISBLANK($F$516),COUNTIF($F$520:$F$522,"&lt;&gt;")&gt;0)</formula>
    </cfRule>
    <cfRule type="expression" dxfId="2559" priority="736" stopIfTrue="1">
      <formula>AND(COUNTIF($F502:$F519,"&lt;&gt;")&gt;0,COUNTIF($F$520:$F$522,"&lt;&gt;")&gt;0)</formula>
    </cfRule>
  </conditionalFormatting>
  <conditionalFormatting sqref="F517:K517">
    <cfRule type="expression" dxfId="2558" priority="753" stopIfTrue="1">
      <formula>AND(ISBLANK($F$517),COUNTIF($F$520:$F$522,"&lt;&gt;")&gt;0)</formula>
    </cfRule>
    <cfRule type="expression" dxfId="2557" priority="735" stopIfTrue="1">
      <formula>AND(COUNTIF($F502:$F519,"&lt;&gt;")&gt;0,COUNTIF($F$520:$F$522,"&lt;&gt;")&gt;0)</formula>
    </cfRule>
  </conditionalFormatting>
  <conditionalFormatting sqref="F518:K518">
    <cfRule type="expression" dxfId="2556" priority="734" stopIfTrue="1">
      <formula>AND(COUNTIF($F502:$F519,"&lt;&gt;")&gt;0,COUNTIF($F$520:$F$522,"&lt;&gt;")&gt;0)</formula>
    </cfRule>
    <cfRule type="expression" dxfId="2555" priority="752" stopIfTrue="1">
      <formula>AND(ISBLANK($F$518),COUNTIF($F$520:$F$522,"&lt;&gt;")&gt;0)</formula>
    </cfRule>
  </conditionalFormatting>
  <conditionalFormatting sqref="F519:K519">
    <cfRule type="expression" dxfId="2554" priority="751" stopIfTrue="1">
      <formula>AND(ISBLANK($F$519),COUNTIF($F$520:$F$522,"&lt;&gt;")&gt;0)</formula>
    </cfRule>
    <cfRule type="expression" dxfId="2553" priority="733" stopIfTrue="1">
      <formula>AND(COUNTIF($F502:$F519,"&lt;&gt;")&gt;0,COUNTIF($F$520:$F$522,"&lt;&gt;")&gt;0)</formula>
    </cfRule>
  </conditionalFormatting>
  <conditionalFormatting sqref="F520:K520">
    <cfRule type="expression" dxfId="2552" priority="729" stopIfTrue="1">
      <formula>OR(AND(COUNTIF($F502:$F519,"&lt;&gt;")&gt;0,COUNTIF($F$520:$F$522,"&lt;&gt;")&gt;0),COUNTIF($F$520:$F$522,"&lt;&gt;")&gt;1)</formula>
    </cfRule>
    <cfRule type="expression" dxfId="2551" priority="732" stopIfTrue="1">
      <formula>OR(COUNTIF($F502:$F519,"&lt;&gt;")&gt;0,AND(ISBLANK($F520),COUNTIF($F$520:$F$522,"&lt;&gt;")=1))</formula>
    </cfRule>
  </conditionalFormatting>
  <conditionalFormatting sqref="F521:K521">
    <cfRule type="expression" dxfId="2550" priority="728" stopIfTrue="1">
      <formula>OR(AND(COUNTIF($F502:$F519,"&lt;&gt;")&gt;0,COUNTIF($F$520:$F$522,"&lt;&gt;")&gt;0),COUNTIF($F$520:$F$522,"&lt;&gt;")&gt;1)</formula>
    </cfRule>
    <cfRule type="expression" dxfId="2549" priority="731" stopIfTrue="1">
      <formula>OR(COUNTIF($F502:$F519,"&lt;&gt;")&gt;0,AND(ISBLANK($F521),COUNTIF($F$520:$F$522,"&lt;&gt;")=1))</formula>
    </cfRule>
  </conditionalFormatting>
  <conditionalFormatting sqref="F522:K522">
    <cfRule type="expression" dxfId="2548" priority="730" stopIfTrue="1">
      <formula>OR(COUNTIF($F502:$F519,"&lt;&gt;")&gt;0,AND(ISBLANK($F522),COUNTIF($F$520:$F$522,"&lt;&gt;")=1))</formula>
    </cfRule>
    <cfRule type="expression" dxfId="2547" priority="727" stopIfTrue="1">
      <formula>OR(AND(COUNTIF($F502:$F519,"&lt;&gt;")&gt;0,COUNTIF($F$520:$F$522,"&lt;&gt;")&gt;0),COUNTIF($F$520:$F$522,"&lt;&gt;")&gt;1)</formula>
    </cfRule>
  </conditionalFormatting>
  <conditionalFormatting sqref="F523:K523">
    <cfRule type="expression" dxfId="2546" priority="725" stopIfTrue="1">
      <formula>AND(ISBLANK($F$523),COUNTIF($F$527:$F$528,"&lt;&gt;")&gt;0)</formula>
    </cfRule>
    <cfRule type="expression" dxfId="2545" priority="721" stopIfTrue="1">
      <formula>AND(COUNTIF($F523:$F526,"&lt;&gt;")&gt;0,COUNTIF($F$527:$F$528,"&lt;&gt;")&gt;0)</formula>
    </cfRule>
  </conditionalFormatting>
  <conditionalFormatting sqref="F524:K524">
    <cfRule type="expression" dxfId="2544" priority="724" stopIfTrue="1">
      <formula>AND(ISBLANK($F$524),COUNTIF($F$527:$F$528,"&lt;&gt;")&gt;0)</formula>
    </cfRule>
    <cfRule type="expression" dxfId="2543" priority="720" stopIfTrue="1">
      <formula>AND(COUNTIF($F523:$F526,"&lt;&gt;")&gt;0,COUNTIF($F$527:$F$528,"&lt;&gt;")&gt;0)</formula>
    </cfRule>
  </conditionalFormatting>
  <conditionalFormatting sqref="F525:K525">
    <cfRule type="expression" dxfId="2542" priority="723" stopIfTrue="1">
      <formula>AND(ISBLANK($F$525),COUNTIF($F$527:$F$528,"&lt;&gt;")&gt;0)</formula>
    </cfRule>
    <cfRule type="expression" dxfId="2541" priority="719" stopIfTrue="1">
      <formula>AND(COUNTIF($F523:$F526,"&lt;&gt;")&gt;0,COUNTIF($F$527:$F$528,"&lt;&gt;")&gt;0)</formula>
    </cfRule>
  </conditionalFormatting>
  <conditionalFormatting sqref="F526:K526">
    <cfRule type="expression" dxfId="2540" priority="722" stopIfTrue="1">
      <formula>AND(ISBLANK($F$526),COUNTIF($F$527:$F$528,"&lt;&gt;")&gt;0)</formula>
    </cfRule>
    <cfRule type="expression" dxfId="2539" priority="718" stopIfTrue="1">
      <formula>AND(COUNTIF($F523:$F526,"&lt;&gt;")&gt;0,COUNTIF($F$527:$F$528,"&lt;&gt;")&gt;0)</formula>
    </cfRule>
  </conditionalFormatting>
  <conditionalFormatting sqref="F527:K527">
    <cfRule type="expression" dxfId="2538" priority="715" stopIfTrue="1">
      <formula>OR(AND(COUNTIF($F523:$F526,"&lt;&gt;")&gt;0,COUNTIF($F$527:$F$528,"&lt;&gt;")&gt;0),COUNTIF($F$527:$F$528,"&lt;&gt;")&gt;1)</formula>
    </cfRule>
    <cfRule type="expression" dxfId="2537" priority="717" stopIfTrue="1">
      <formula>OR(COUNTIF($F523:$F526,"&lt;&gt;")&gt;0,AND(ISBLANK($F527),COUNTIF($F$527:$F$528,"&lt;&gt;")=1))</formula>
    </cfRule>
  </conditionalFormatting>
  <conditionalFormatting sqref="F528:K528">
    <cfRule type="expression" dxfId="2536" priority="714" stopIfTrue="1">
      <formula>OR(AND(COUNTIF($F523:$F526,"&lt;&gt;")&gt;0,COUNTIF($F$527:$F$528,"&lt;&gt;")&gt;0),COUNTIF($F$527:$F$528,"&lt;&gt;")&gt;1)</formula>
    </cfRule>
    <cfRule type="expression" dxfId="2535" priority="716" stopIfTrue="1">
      <formula>OR(COUNTIF($F523:$F526,"&lt;&gt;")&gt;0,AND(ISBLANK($F528),COUNTIF($F$527:$F$528,"&lt;&gt;")=1))</formula>
    </cfRule>
  </conditionalFormatting>
  <conditionalFormatting sqref="F529:K529">
    <cfRule type="expression" dxfId="2534" priority="712" stopIfTrue="1">
      <formula>AND(ISBLANK($F$529),COUNTIF($F$539:$F$540,"&lt;&gt;")&gt;0)</formula>
    </cfRule>
    <cfRule type="expression" dxfId="2533" priority="702" stopIfTrue="1">
      <formula>AND(COUNTIF($F529:$F538,"&lt;&gt;")&gt;0,COUNTIF($F$539:$F$540,"&lt;&gt;")&gt;0)</formula>
    </cfRule>
  </conditionalFormatting>
  <conditionalFormatting sqref="F530:K530">
    <cfRule type="expression" dxfId="2532" priority="711" stopIfTrue="1">
      <formula>AND(ISBLANK($F$530),COUNTIF($F$539:$F$540,"&lt;&gt;")&gt;0)</formula>
    </cfRule>
    <cfRule type="expression" dxfId="2531" priority="701" stopIfTrue="1">
      <formula>AND(COUNTIF($F529:$F538,"&lt;&gt;")&gt;0,COUNTIF($F$539:$F$540,"&lt;&gt;")&gt;0)</formula>
    </cfRule>
  </conditionalFormatting>
  <conditionalFormatting sqref="F531:K531">
    <cfRule type="expression" dxfId="2530" priority="700" stopIfTrue="1">
      <formula>AND(COUNTIF($F529:$F538,"&lt;&gt;")&gt;0,COUNTIF($F$539:$F$540,"&lt;&gt;")&gt;0)</formula>
    </cfRule>
    <cfRule type="expression" dxfId="2529" priority="710" stopIfTrue="1">
      <formula>AND(ISBLANK($F$531),COUNTIF($F$539:$F$540,"&lt;&gt;")&gt;0)</formula>
    </cfRule>
  </conditionalFormatting>
  <conditionalFormatting sqref="F532:K532">
    <cfRule type="expression" dxfId="2528" priority="699" stopIfTrue="1">
      <formula>AND(COUNTIF($F529:$F538,"&lt;&gt;")&gt;0,COUNTIF($F$539:$F$540,"&lt;&gt;")&gt;0)</formula>
    </cfRule>
    <cfRule type="expression" dxfId="2527" priority="709" stopIfTrue="1">
      <formula>AND(ISBLANK($F$532),COUNTIF($F$539:$F$540,"&lt;&gt;")&gt;0)</formula>
    </cfRule>
  </conditionalFormatting>
  <conditionalFormatting sqref="F533:K533">
    <cfRule type="expression" dxfId="2526" priority="698" stopIfTrue="1">
      <formula>AND(COUNTIF($F529:$F538,"&lt;&gt;")&gt;0,COUNTIF($F$539:$F$540,"&lt;&gt;")&gt;0)</formula>
    </cfRule>
    <cfRule type="expression" dxfId="2525" priority="708" stopIfTrue="1">
      <formula>AND(ISBLANK($F$533),COUNTIF($F$539:$F$540,"&lt;&gt;")&gt;0)</formula>
    </cfRule>
  </conditionalFormatting>
  <conditionalFormatting sqref="F534:K534">
    <cfRule type="expression" dxfId="2524" priority="707" stopIfTrue="1">
      <formula>AND(ISBLANK($F$534),COUNTIF($F$539:$F$540,"&lt;&gt;")&gt;0)</formula>
    </cfRule>
    <cfRule type="expression" dxfId="2523" priority="697" stopIfTrue="1">
      <formula>AND(COUNTIF($F529:$F538,"&lt;&gt;")&gt;0,COUNTIF($F$539:$F$540,"&lt;&gt;")&gt;0)</formula>
    </cfRule>
  </conditionalFormatting>
  <conditionalFormatting sqref="F535:K535">
    <cfRule type="expression" dxfId="2522" priority="706" stopIfTrue="1">
      <formula>AND(ISBLANK($F$535),COUNTIF($F$539:$F$540,"&lt;&gt;")&gt;0)</formula>
    </cfRule>
    <cfRule type="expression" dxfId="2521" priority="696" stopIfTrue="1">
      <formula>AND(COUNTIF($F529:$F538,"&lt;&gt;")&gt;0,COUNTIF($F$539:$F$540,"&lt;&gt;")&gt;0)</formula>
    </cfRule>
  </conditionalFormatting>
  <conditionalFormatting sqref="F536:K536">
    <cfRule type="expression" dxfId="2520" priority="705" stopIfTrue="1">
      <formula>AND(ISBLANK($F$536),COUNTIF($F$539:$F$540,"&lt;&gt;")&gt;0)</formula>
    </cfRule>
    <cfRule type="expression" dxfId="2519" priority="695" stopIfTrue="1">
      <formula>AND(COUNTIF($F529:$F538,"&lt;&gt;")&gt;0,COUNTIF($F$539:$F$540,"&lt;&gt;")&gt;0)</formula>
    </cfRule>
  </conditionalFormatting>
  <conditionalFormatting sqref="F537:K537">
    <cfRule type="expression" dxfId="2518" priority="704" stopIfTrue="1">
      <formula>AND(ISBLANK($F$537),COUNTIF($F$539:$F$540,"&lt;&gt;")&gt;0)</formula>
    </cfRule>
    <cfRule type="expression" dxfId="2517" priority="694" stopIfTrue="1">
      <formula>AND(COUNTIF($F529:$F538,"&lt;&gt;")&gt;0,COUNTIF($F$539:$F$540,"&lt;&gt;")&gt;0)</formula>
    </cfRule>
  </conditionalFormatting>
  <conditionalFormatting sqref="F538:K538">
    <cfRule type="expression" dxfId="2516" priority="703" stopIfTrue="1">
      <formula>AND(ISBLANK($F$538),COUNTIF($F$539:$F$540,"&lt;&gt;")&gt;0)</formula>
    </cfRule>
    <cfRule type="expression" dxfId="2515" priority="693" stopIfTrue="1">
      <formula>AND(COUNTIF($F529:$F538,"&lt;&gt;")&gt;0,COUNTIF($F$539:$F$540,"&lt;&gt;")&gt;0)</formula>
    </cfRule>
  </conditionalFormatting>
  <conditionalFormatting sqref="F539:K539">
    <cfRule type="expression" dxfId="2514" priority="692" stopIfTrue="1">
      <formula>OR(COUNTIF($F529:$F538,"&lt;&gt;")&gt;0,AND(ISBLANK($F539),COUNTIF($F$539:$F$540,"&lt;&gt;")=1))</formula>
    </cfRule>
    <cfRule type="expression" dxfId="2513" priority="690" stopIfTrue="1">
      <formula>OR(AND(COUNTIF($F529:$F538,"&lt;&gt;")&gt;0,COUNTIF($F$539:$F$540,"&lt;&gt;")&gt;0),COUNTIF($F$539:$F$540,"&lt;&gt;")&gt;1)</formula>
    </cfRule>
  </conditionalFormatting>
  <conditionalFormatting sqref="F540:K540">
    <cfRule type="expression" dxfId="2512" priority="691" stopIfTrue="1">
      <formula>OR(COUNTIF($F529:$F538,"&lt;&gt;")&gt;0,AND(ISBLANK($F540),COUNTIF($F$539:$F$540,"&lt;&gt;")=1))</formula>
    </cfRule>
    <cfRule type="expression" dxfId="2511" priority="689" stopIfTrue="1">
      <formula>OR(AND(COUNTIF($F529:$F538,"&lt;&gt;")&gt;0,COUNTIF($F$539:$F$540,"&lt;&gt;")&gt;0),COUNTIF($F$539:$F$540,"&lt;&gt;")&gt;1)</formula>
    </cfRule>
  </conditionalFormatting>
  <conditionalFormatting sqref="F541:K541">
    <cfRule type="expression" dxfId="2510" priority="687" stopIfTrue="1">
      <formula>AND(ISBLANK($F$541),COUNTIF($F$561:$F$562,"&lt;&gt;")&gt;0)</formula>
    </cfRule>
    <cfRule type="expression" dxfId="2509" priority="667" stopIfTrue="1">
      <formula>AND(COUNTIF($F541:$F560,"&lt;&gt;")&gt;0,COUNTIF($F$561:$F$562,"&lt;&gt;")&gt;0)</formula>
    </cfRule>
  </conditionalFormatting>
  <conditionalFormatting sqref="F542:K542">
    <cfRule type="expression" dxfId="2508" priority="686" stopIfTrue="1">
      <formula>AND(ISBLANK($F$542),COUNTIF($F$561:$F$562,"&lt;&gt;")&gt;0)</formula>
    </cfRule>
    <cfRule type="expression" dxfId="2507" priority="666" stopIfTrue="1">
      <formula>AND(COUNTIF($F541:$F560,"&lt;&gt;")&gt;0,COUNTIF($F$561:$F$562,"&lt;&gt;")&gt;0)</formula>
    </cfRule>
  </conditionalFormatting>
  <conditionalFormatting sqref="F543:K543">
    <cfRule type="expression" dxfId="2506" priority="685" stopIfTrue="1">
      <formula>AND(ISBLANK($F$543),COUNTIF($F$561:$F$562,"&lt;&gt;")&gt;0)</formula>
    </cfRule>
    <cfRule type="expression" dxfId="2505" priority="665" stopIfTrue="1">
      <formula>AND(COUNTIF($F541:$F560,"&lt;&gt;")&gt;0,COUNTIF($F$561:$F$562,"&lt;&gt;")&gt;0)</formula>
    </cfRule>
  </conditionalFormatting>
  <conditionalFormatting sqref="F544:K544">
    <cfRule type="expression" dxfId="2504" priority="664" stopIfTrue="1">
      <formula>AND(COUNTIF($F541:$F560,"&lt;&gt;")&gt;0,COUNTIF($F$561:$F$562,"&lt;&gt;")&gt;0)</formula>
    </cfRule>
    <cfRule type="expression" dxfId="2503" priority="684" stopIfTrue="1">
      <formula>AND(ISBLANK($F$544),COUNTIF($F$561:$F$562,"&lt;&gt;")&gt;0)</formula>
    </cfRule>
  </conditionalFormatting>
  <conditionalFormatting sqref="F545:K545">
    <cfRule type="expression" dxfId="2502" priority="683" stopIfTrue="1">
      <formula>AND(ISBLANK($F$545),COUNTIF($F$561:$F$562,"&lt;&gt;")&gt;0)</formula>
    </cfRule>
    <cfRule type="expression" dxfId="2501" priority="663" stopIfTrue="1">
      <formula>AND(COUNTIF($F541:$F560,"&lt;&gt;")&gt;0,COUNTIF($F$561:$F$562,"&lt;&gt;")&gt;0)</formula>
    </cfRule>
  </conditionalFormatting>
  <conditionalFormatting sqref="F546:K546">
    <cfRule type="expression" dxfId="2500" priority="682" stopIfTrue="1">
      <formula>AND(ISBLANK($F$546),COUNTIF($F$561:$F$562,"&lt;&gt;")&gt;0)</formula>
    </cfRule>
    <cfRule type="expression" dxfId="2499" priority="662" stopIfTrue="1">
      <formula>AND(COUNTIF($F541:$F560,"&lt;&gt;")&gt;0,COUNTIF($F$561:$F$562,"&lt;&gt;")&gt;0)</formula>
    </cfRule>
  </conditionalFormatting>
  <conditionalFormatting sqref="F547:K547">
    <cfRule type="expression" dxfId="2498" priority="681" stopIfTrue="1">
      <formula>AND(ISBLANK($F$547),COUNTIF($F$561:$F$562,"&lt;&gt;")&gt;0)</formula>
    </cfRule>
    <cfRule type="expression" dxfId="2497" priority="661" stopIfTrue="1">
      <formula>AND(COUNTIF($F541:$F560,"&lt;&gt;")&gt;0,COUNTIF($F$561:$F$562,"&lt;&gt;")&gt;0)</formula>
    </cfRule>
  </conditionalFormatting>
  <conditionalFormatting sqref="F548:K548">
    <cfRule type="expression" dxfId="2496" priority="660" stopIfTrue="1">
      <formula>AND(COUNTIF($F541:$F560,"&lt;&gt;")&gt;0,COUNTIF($F$561:$F$562,"&lt;&gt;")&gt;0)</formula>
    </cfRule>
    <cfRule type="expression" dxfId="2495" priority="680" stopIfTrue="1">
      <formula>AND(ISBLANK($F$548),COUNTIF($F$561:$F$562,"&lt;&gt;")&gt;0)</formula>
    </cfRule>
  </conditionalFormatting>
  <conditionalFormatting sqref="F549:K549">
    <cfRule type="expression" dxfId="2494" priority="679" stopIfTrue="1">
      <formula>AND(ISBLANK($F$549),COUNTIF($F$561:$F$562,"&lt;&gt;")&gt;0)</formula>
    </cfRule>
    <cfRule type="expression" dxfId="2493" priority="659" stopIfTrue="1">
      <formula>AND(COUNTIF($F541:$F560,"&lt;&gt;")&gt;0,COUNTIF($F$561:$F$562,"&lt;&gt;")&gt;0)</formula>
    </cfRule>
  </conditionalFormatting>
  <conditionalFormatting sqref="F550:K550">
    <cfRule type="expression" dxfId="2492" priority="658" stopIfTrue="1">
      <formula>AND(COUNTIF($F541:$F560,"&lt;&gt;")&gt;0,COUNTIF($F$561:$F$562,"&lt;&gt;")&gt;0)</formula>
    </cfRule>
    <cfRule type="expression" dxfId="2491" priority="678" stopIfTrue="1">
      <formula>AND(ISBLANK($F$550),COUNTIF($F$561:$F$562,"&lt;&gt;")&gt;0)</formula>
    </cfRule>
  </conditionalFormatting>
  <conditionalFormatting sqref="F551:K551">
    <cfRule type="expression" dxfId="2490" priority="677" stopIfTrue="1">
      <formula>AND(ISBLANK($F$551),COUNTIF($F$561:$F$562,"&lt;&gt;")&gt;0)</formula>
    </cfRule>
    <cfRule type="expression" dxfId="2489" priority="657" stopIfTrue="1">
      <formula>AND(COUNTIF($F541:$F560,"&lt;&gt;")&gt;0,COUNTIF($F$561:$F$562,"&lt;&gt;")&gt;0)</formula>
    </cfRule>
  </conditionalFormatting>
  <conditionalFormatting sqref="F552:K552">
    <cfRule type="expression" dxfId="2488" priority="676" stopIfTrue="1">
      <formula>AND(ISBLANK($F$552),COUNTIF($F$561:$F$562,"&lt;&gt;")&gt;0)</formula>
    </cfRule>
    <cfRule type="expression" dxfId="2487" priority="656" stopIfTrue="1">
      <formula>AND(COUNTIF($F541:$F560,"&lt;&gt;")&gt;0,COUNTIF($F$561:$F$562,"&lt;&gt;")&gt;0)</formula>
    </cfRule>
  </conditionalFormatting>
  <conditionalFormatting sqref="F553:K553">
    <cfRule type="expression" dxfId="2486" priority="655" stopIfTrue="1">
      <formula>AND(COUNTIF($F541:$F560,"&lt;&gt;")&gt;0,COUNTIF($F$561:$F$562,"&lt;&gt;")&gt;0)</formula>
    </cfRule>
    <cfRule type="expression" dxfId="2485" priority="675" stopIfTrue="1">
      <formula>AND(ISBLANK($F$553),COUNTIF($F$561:$F$562,"&lt;&gt;")&gt;0)</formula>
    </cfRule>
  </conditionalFormatting>
  <conditionalFormatting sqref="F554:K554">
    <cfRule type="expression" dxfId="2484" priority="674" stopIfTrue="1">
      <formula>AND(ISBLANK($F$554),COUNTIF($F$561:$F$562,"&lt;&gt;")&gt;0)</formula>
    </cfRule>
    <cfRule type="expression" dxfId="2483" priority="654" stopIfTrue="1">
      <formula>AND(COUNTIF($F541:$F560,"&lt;&gt;")&gt;0,COUNTIF($F$561:$F$562,"&lt;&gt;")&gt;0)</formula>
    </cfRule>
  </conditionalFormatting>
  <conditionalFormatting sqref="F555:K555">
    <cfRule type="expression" dxfId="2482" priority="653" stopIfTrue="1">
      <formula>AND(COUNTIF($F541:$F560,"&lt;&gt;")&gt;0,COUNTIF($F$561:$F$562,"&lt;&gt;")&gt;0)</formula>
    </cfRule>
    <cfRule type="expression" dxfId="2481" priority="673" stopIfTrue="1">
      <formula>AND(ISBLANK($F$555),COUNTIF($F$561:$F$562,"&lt;&gt;")&gt;0)</formula>
    </cfRule>
  </conditionalFormatting>
  <conditionalFormatting sqref="F556:K556">
    <cfRule type="expression" dxfId="2480" priority="672" stopIfTrue="1">
      <formula>AND(ISBLANK($F$556),COUNTIF($F$561:$F$562,"&lt;&gt;")&gt;0)</formula>
    </cfRule>
    <cfRule type="expression" dxfId="2479" priority="652" stopIfTrue="1">
      <formula>AND(COUNTIF($F541:$F560,"&lt;&gt;")&gt;0,COUNTIF($F$561:$F$562,"&lt;&gt;")&gt;0)</formula>
    </cfRule>
  </conditionalFormatting>
  <conditionalFormatting sqref="F557:K557">
    <cfRule type="expression" dxfId="2478" priority="671" stopIfTrue="1">
      <formula>AND(ISBLANK($F$557),COUNTIF($F$561:$F$562,"&lt;&gt;")&gt;0)</formula>
    </cfRule>
    <cfRule type="expression" dxfId="2477" priority="651" stopIfTrue="1">
      <formula>AND(COUNTIF($F541:$F560,"&lt;&gt;")&gt;0,COUNTIF($F$561:$F$562,"&lt;&gt;")&gt;0)</formula>
    </cfRule>
  </conditionalFormatting>
  <conditionalFormatting sqref="F558:K558">
    <cfRule type="expression" dxfId="2476" priority="650" stopIfTrue="1">
      <formula>AND(COUNTIF($F541:$F560,"&lt;&gt;")&gt;0,COUNTIF($F$561:$F$562,"&lt;&gt;")&gt;0)</formula>
    </cfRule>
    <cfRule type="expression" dxfId="2475" priority="670" stopIfTrue="1">
      <formula>AND(ISBLANK($F$558),COUNTIF($F$561:$F$562,"&lt;&gt;")&gt;0)</formula>
    </cfRule>
  </conditionalFormatting>
  <conditionalFormatting sqref="F559:K559">
    <cfRule type="expression" dxfId="2474" priority="669" stopIfTrue="1">
      <formula>AND(ISBLANK($F$559),COUNTIF($F$561:$F$562,"&lt;&gt;")&gt;0)</formula>
    </cfRule>
    <cfRule type="expression" dxfId="2473" priority="649" stopIfTrue="1">
      <formula>AND(COUNTIF($F541:$F560,"&lt;&gt;")&gt;0,COUNTIF($F$561:$F$562,"&lt;&gt;")&gt;0)</formula>
    </cfRule>
  </conditionalFormatting>
  <conditionalFormatting sqref="F560:K560">
    <cfRule type="expression" dxfId="2472" priority="668" stopIfTrue="1">
      <formula>AND(ISBLANK($F$560),COUNTIF($F$561:$F$562,"&lt;&gt;")&gt;0)</formula>
    </cfRule>
    <cfRule type="expression" dxfId="2471" priority="648" stopIfTrue="1">
      <formula>AND(COUNTIF($F541:$F560,"&lt;&gt;")&gt;0,COUNTIF($F$561:$F$562,"&lt;&gt;")&gt;0)</formula>
    </cfRule>
  </conditionalFormatting>
  <conditionalFormatting sqref="F561:K561">
    <cfRule type="expression" dxfId="2470" priority="645" stopIfTrue="1">
      <formula>OR(AND(COUNTIF($F541:$F560,"&lt;&gt;")&gt;0,COUNTIF($F$561:$F$562,"&lt;&gt;")&gt;0),COUNTIF($F$561:$F$562,"&lt;&gt;")&gt;1)</formula>
    </cfRule>
    <cfRule type="expression" dxfId="2469" priority="647" stopIfTrue="1">
      <formula>OR(COUNTIF($F541:$F560,"&lt;&gt;")&gt;0,AND(ISBLANK($F561),COUNTIF($F$561:$F$562,"&lt;&gt;")=1))</formula>
    </cfRule>
  </conditionalFormatting>
  <conditionalFormatting sqref="F562:K562">
    <cfRule type="expression" dxfId="2468" priority="644" stopIfTrue="1">
      <formula>OR(AND(COUNTIF($F541:$F560,"&lt;&gt;")&gt;0,COUNTIF($F$561:$F$562,"&lt;&gt;")&gt;0),COUNTIF($F$561:$F$562,"&lt;&gt;")&gt;1)</formula>
    </cfRule>
    <cfRule type="expression" dxfId="2467" priority="646" stopIfTrue="1">
      <formula>OR(COUNTIF($F541:$F560,"&lt;&gt;")&gt;0,AND(ISBLANK($F562),COUNTIF($F$561:$F$562,"&lt;&gt;")=1))</formula>
    </cfRule>
  </conditionalFormatting>
  <conditionalFormatting sqref="F563:K565">
    <cfRule type="expression" dxfId="2466" priority="640" stopIfTrue="1">
      <formula>AND(ISBLANK($F563),COUNTIF($F$563:$F$565,"&lt;&gt;")=1)</formula>
    </cfRule>
    <cfRule type="expression" dxfId="2465" priority="637" stopIfTrue="1">
      <formula>COUNTIF($F$563:$F$565,"&lt;&gt;")&gt;1</formula>
    </cfRule>
  </conditionalFormatting>
  <conditionalFormatting sqref="F566:K566">
    <cfRule type="expression" dxfId="2464" priority="629" stopIfTrue="1">
      <formula>AND(COUNTIF($F566:$F571,"&lt;&gt;")&gt;0,COUNTIF($F$572:$F$573,"&lt;&gt;")&gt;0)</formula>
    </cfRule>
    <cfRule type="expression" dxfId="2463" priority="635" stopIfTrue="1">
      <formula>AND(ISBLANK($F$566),COUNTIF($F$572:$F$573,"&lt;&gt;")&gt;0)</formula>
    </cfRule>
  </conditionalFormatting>
  <conditionalFormatting sqref="F567:K567">
    <cfRule type="expression" dxfId="2462" priority="628" stopIfTrue="1">
      <formula>AND(COUNTIF($F566:$F571,"&lt;&gt;")&gt;0,COUNTIF($F$572:$F$573,"&lt;&gt;")&gt;0)</formula>
    </cfRule>
    <cfRule type="expression" dxfId="2461" priority="634" stopIfTrue="1">
      <formula>AND(ISBLANK($F$567),COUNTIF($F$572:$F$573,"&lt;&gt;")&gt;0)</formula>
    </cfRule>
  </conditionalFormatting>
  <conditionalFormatting sqref="F568:K568">
    <cfRule type="expression" dxfId="2460" priority="627" stopIfTrue="1">
      <formula>AND(COUNTIF($F566:$F571,"&lt;&gt;")&gt;0,COUNTIF($F$572:$F$573,"&lt;&gt;")&gt;0)</formula>
    </cfRule>
    <cfRule type="expression" dxfId="2459" priority="633" stopIfTrue="1">
      <formula>AND(ISBLANK($F$568),COUNTIF($F$572:$F$573,"&lt;&gt;")&gt;0)</formula>
    </cfRule>
  </conditionalFormatting>
  <conditionalFormatting sqref="F569:K569">
    <cfRule type="expression" dxfId="2458" priority="632" stopIfTrue="1">
      <formula>AND(ISBLANK($F$569),COUNTIF($F$572:$F$573,"&lt;&gt;")&gt;0)</formula>
    </cfRule>
    <cfRule type="expression" dxfId="2457" priority="626" stopIfTrue="1">
      <formula>AND(COUNTIF($F566:$F571,"&lt;&gt;")&gt;0,COUNTIF($F$572:$F$573,"&lt;&gt;")&gt;0)</formula>
    </cfRule>
  </conditionalFormatting>
  <conditionalFormatting sqref="F570:K570">
    <cfRule type="expression" dxfId="2456" priority="631" stopIfTrue="1">
      <formula>AND(ISBLANK($F$570),COUNTIF($F$572:$F$573,"&lt;&gt;")&gt;0)</formula>
    </cfRule>
    <cfRule type="expression" dxfId="2455" priority="625" stopIfTrue="1">
      <formula>AND(COUNTIF($F566:$F571,"&lt;&gt;")&gt;0,COUNTIF($F$572:$F$573,"&lt;&gt;")&gt;0)</formula>
    </cfRule>
  </conditionalFormatting>
  <conditionalFormatting sqref="F571:K571">
    <cfRule type="expression" dxfId="2454" priority="624" stopIfTrue="1">
      <formula>AND(COUNTIF($F566:$F571,"&lt;&gt;")&gt;0,COUNTIF($F$572:$F$573,"&lt;&gt;")&gt;0)</formula>
    </cfRule>
    <cfRule type="expression" dxfId="2453" priority="630" stopIfTrue="1">
      <formula>AND(ISBLANK($F$571),COUNTIF($F$572:$F$573,"&lt;&gt;")&gt;0)</formula>
    </cfRule>
  </conditionalFormatting>
  <conditionalFormatting sqref="F572:K572">
    <cfRule type="expression" dxfId="2452" priority="623" stopIfTrue="1">
      <formula>OR(COUNTIF($F566:$F571,"&lt;&gt;")&gt;0,AND(ISBLANK($F572),COUNTIF($F$572:$F$573,"&lt;&gt;")=1))</formula>
    </cfRule>
    <cfRule type="expression" dxfId="2451" priority="621" stopIfTrue="1">
      <formula>OR(AND(COUNTIF($F566:$F571,"&lt;&gt;")&gt;0,COUNTIF($F$572:$F$573,"&lt;&gt;")&gt;0),COUNTIF($F$572:$F$573,"&lt;&gt;")&gt;1)</formula>
    </cfRule>
  </conditionalFormatting>
  <conditionalFormatting sqref="F573:K573">
    <cfRule type="expression" dxfId="2450" priority="620" stopIfTrue="1">
      <formula>OR(AND(COUNTIF($F566:$F571,"&lt;&gt;")&gt;0,COUNTIF($F$572:$F$573,"&lt;&gt;")&gt;0),COUNTIF($F$572:$F$573,"&lt;&gt;")&gt;1)</formula>
    </cfRule>
    <cfRule type="expression" dxfId="2449" priority="622" stopIfTrue="1">
      <formula>OR(COUNTIF($F566:$F571,"&lt;&gt;")&gt;0,AND(ISBLANK($F573),COUNTIF($F$572:$F$573,"&lt;&gt;")=1))</formula>
    </cfRule>
  </conditionalFormatting>
  <conditionalFormatting sqref="F574:K574">
    <cfRule type="expression" dxfId="2448" priority="600" stopIfTrue="1">
      <formula>AND(COUNTIF($F574:$F591,"&lt;&gt;")&gt;0,COUNTIF($F$592:$F$593,"&lt;&gt;")&gt;0)</formula>
    </cfRule>
    <cfRule type="expression" dxfId="2447" priority="618" stopIfTrue="1">
      <formula>AND(ISBLANK($F$574),COUNTIF($F$592:$F$593,"&lt;&gt;")&gt;0)</formula>
    </cfRule>
  </conditionalFormatting>
  <conditionalFormatting sqref="F575:K575">
    <cfRule type="expression" dxfId="2446" priority="599" stopIfTrue="1">
      <formula>AND(COUNTIF($F574:$F591,"&lt;&gt;")&gt;0,COUNTIF($F$592:$F$593,"&lt;&gt;")&gt;0)</formula>
    </cfRule>
    <cfRule type="expression" dxfId="2445" priority="617" stopIfTrue="1">
      <formula>AND(ISBLANK($F$575),COUNTIF($F$592:$F$593,"&lt;&gt;")&gt;0)</formula>
    </cfRule>
  </conditionalFormatting>
  <conditionalFormatting sqref="F576:K576">
    <cfRule type="expression" dxfId="2444" priority="616" stopIfTrue="1">
      <formula>AND(ISBLANK($F$576),COUNTIF($F$592:$F$593,"&lt;&gt;")&gt;0)</formula>
    </cfRule>
    <cfRule type="expression" dxfId="2443" priority="598" stopIfTrue="1">
      <formula>AND(COUNTIF($F574:$F591,"&lt;&gt;")&gt;0,COUNTIF($F$592:$F$593,"&lt;&gt;")&gt;0)</formula>
    </cfRule>
  </conditionalFormatting>
  <conditionalFormatting sqref="F577:K577">
    <cfRule type="expression" dxfId="2442" priority="615" stopIfTrue="1">
      <formula>AND(ISBLANK($F$577),COUNTIF($F$592:$F$593,"&lt;&gt;")&gt;0)</formula>
    </cfRule>
    <cfRule type="expression" dxfId="2441" priority="597" stopIfTrue="1">
      <formula>AND(COUNTIF($F574:$F591,"&lt;&gt;")&gt;0,COUNTIF($F$592:$F$593,"&lt;&gt;")&gt;0)</formula>
    </cfRule>
  </conditionalFormatting>
  <conditionalFormatting sqref="F578:K578">
    <cfRule type="expression" dxfId="2440" priority="614" stopIfTrue="1">
      <formula>AND(ISBLANK($F$578),COUNTIF($F$592:$F$593,"&lt;&gt;")&gt;0)</formula>
    </cfRule>
    <cfRule type="expression" dxfId="2439" priority="596" stopIfTrue="1">
      <formula>AND(COUNTIF($F574:$F591,"&lt;&gt;")&gt;0,COUNTIF($F$592:$F$593,"&lt;&gt;")&gt;0)</formula>
    </cfRule>
  </conditionalFormatting>
  <conditionalFormatting sqref="F579:K579">
    <cfRule type="expression" dxfId="2438" priority="613" stopIfTrue="1">
      <formula>AND(ISBLANK($F$579),COUNTIF($F$592:$F$593,"&lt;&gt;")&gt;0)</formula>
    </cfRule>
    <cfRule type="expression" dxfId="2437" priority="595" stopIfTrue="1">
      <formula>AND(COUNTIF($F574:$F591,"&lt;&gt;")&gt;0,COUNTIF($F$592:$F$593,"&lt;&gt;")&gt;0)</formula>
    </cfRule>
  </conditionalFormatting>
  <conditionalFormatting sqref="F580:K580">
    <cfRule type="expression" dxfId="2436" priority="612" stopIfTrue="1">
      <formula>AND(ISBLANK($F$580),COUNTIF($F$592:$F$593,"&lt;&gt;")&gt;0)</formula>
    </cfRule>
    <cfRule type="expression" dxfId="2435" priority="594" stopIfTrue="1">
      <formula>AND(COUNTIF($F574:$F591,"&lt;&gt;")&gt;0,COUNTIF($F$592:$F$593,"&lt;&gt;")&gt;0)</formula>
    </cfRule>
  </conditionalFormatting>
  <conditionalFormatting sqref="F581:K581">
    <cfRule type="expression" dxfId="2434" priority="593" stopIfTrue="1">
      <formula>AND(COUNTIF($F574:$F591,"&lt;&gt;")&gt;0,COUNTIF($F$592:$F$593,"&lt;&gt;")&gt;0)</formula>
    </cfRule>
    <cfRule type="expression" dxfId="2433" priority="611" stopIfTrue="1">
      <formula>AND(ISBLANK($F$581),COUNTIF($F$592:$F$593,"&lt;&gt;")&gt;0)</formula>
    </cfRule>
  </conditionalFormatting>
  <conditionalFormatting sqref="F582:K582">
    <cfRule type="expression" dxfId="2432" priority="592" stopIfTrue="1">
      <formula>AND(COUNTIF($F574:$F591,"&lt;&gt;")&gt;0,COUNTIF($F$592:$F$593,"&lt;&gt;")&gt;0)</formula>
    </cfRule>
    <cfRule type="expression" dxfId="2431" priority="610" stopIfTrue="1">
      <formula>AND(ISBLANK($F$582),COUNTIF($F$592:$F$593,"&lt;&gt;")&gt;0)</formula>
    </cfRule>
  </conditionalFormatting>
  <conditionalFormatting sqref="F583:K583">
    <cfRule type="expression" dxfId="2430" priority="609" stopIfTrue="1">
      <formula>AND(ISBLANK($F$583),COUNTIF($F$592:$F$593,"&lt;&gt;")&gt;0)</formula>
    </cfRule>
    <cfRule type="expression" dxfId="2429" priority="591" stopIfTrue="1">
      <formula>AND(COUNTIF($F574:$F591,"&lt;&gt;")&gt;0,COUNTIF($F$592:$F$593,"&lt;&gt;")&gt;0)</formula>
    </cfRule>
  </conditionalFormatting>
  <conditionalFormatting sqref="F584:K584">
    <cfRule type="expression" dxfId="2428" priority="590" stopIfTrue="1">
      <formula>AND(COUNTIF($F574:$F591,"&lt;&gt;")&gt;0,COUNTIF($F$592:$F$593,"&lt;&gt;")&gt;0)</formula>
    </cfRule>
    <cfRule type="expression" dxfId="2427" priority="608" stopIfTrue="1">
      <formula>AND(ISBLANK($F$584),COUNTIF($F$592:$F$593,"&lt;&gt;")&gt;0)</formula>
    </cfRule>
  </conditionalFormatting>
  <conditionalFormatting sqref="F585:K585">
    <cfRule type="expression" dxfId="2426" priority="589" stopIfTrue="1">
      <formula>AND(COUNTIF($F574:$F591,"&lt;&gt;")&gt;0,COUNTIF($F$592:$F$593,"&lt;&gt;")&gt;0)</formula>
    </cfRule>
    <cfRule type="expression" dxfId="2425" priority="607" stopIfTrue="1">
      <formula>AND(ISBLANK($F$585),COUNTIF($F$592:$F$593,"&lt;&gt;")&gt;0)</formula>
    </cfRule>
  </conditionalFormatting>
  <conditionalFormatting sqref="F586:K586">
    <cfRule type="expression" dxfId="2424" priority="588" stopIfTrue="1">
      <formula>AND(COUNTIF($F574:$F591,"&lt;&gt;")&gt;0,COUNTIF($F$592:$F$593,"&lt;&gt;")&gt;0)</formula>
    </cfRule>
    <cfRule type="expression" dxfId="2423" priority="606" stopIfTrue="1">
      <formula>AND(ISBLANK($F$586),COUNTIF($F$592:$F$593,"&lt;&gt;")&gt;0)</formula>
    </cfRule>
  </conditionalFormatting>
  <conditionalFormatting sqref="F587:K587">
    <cfRule type="expression" dxfId="2422" priority="587" stopIfTrue="1">
      <formula>AND(COUNTIF($F574:$F591,"&lt;&gt;")&gt;0,COUNTIF($F$592:$F$593,"&lt;&gt;")&gt;0)</formula>
    </cfRule>
    <cfRule type="expression" dxfId="2421" priority="605" stopIfTrue="1">
      <formula>AND(ISBLANK($F$587),COUNTIF($F$592:$F$593,"&lt;&gt;")&gt;0)</formula>
    </cfRule>
  </conditionalFormatting>
  <conditionalFormatting sqref="F588:K588">
    <cfRule type="expression" dxfId="2420" priority="586" stopIfTrue="1">
      <formula>AND(COUNTIF($F574:$F591,"&lt;&gt;")&gt;0,COUNTIF($F$592:$F$593,"&lt;&gt;")&gt;0)</formula>
    </cfRule>
    <cfRule type="expression" dxfId="2419" priority="604" stopIfTrue="1">
      <formula>AND(ISBLANK($F$588),COUNTIF($F$592:$F$593,"&lt;&gt;")&gt;0)</formula>
    </cfRule>
  </conditionalFormatting>
  <conditionalFormatting sqref="F589:K589">
    <cfRule type="expression" dxfId="2418" priority="585" stopIfTrue="1">
      <formula>AND(COUNTIF($F574:$F591,"&lt;&gt;")&gt;0,COUNTIF($F$592:$F$593,"&lt;&gt;")&gt;0)</formula>
    </cfRule>
    <cfRule type="expression" dxfId="2417" priority="603" stopIfTrue="1">
      <formula>AND(ISBLANK($F$589),COUNTIF($F$592:$F$593,"&lt;&gt;")&gt;0)</formula>
    </cfRule>
  </conditionalFormatting>
  <conditionalFormatting sqref="F590:K590">
    <cfRule type="expression" dxfId="2416" priority="584" stopIfTrue="1">
      <formula>AND(COUNTIF($F574:$F591,"&lt;&gt;")&gt;0,COUNTIF($F$592:$F$593,"&lt;&gt;")&gt;0)</formula>
    </cfRule>
    <cfRule type="expression" dxfId="2415" priority="602" stopIfTrue="1">
      <formula>AND(ISBLANK($F$590),COUNTIF($F$592:$F$593,"&lt;&gt;")&gt;0)</formula>
    </cfRule>
  </conditionalFormatting>
  <conditionalFormatting sqref="F591:K591">
    <cfRule type="expression" dxfId="2414" priority="601" stopIfTrue="1">
      <formula>AND(ISBLANK($F$591),COUNTIF($F$592:$F$593,"&lt;&gt;")&gt;0)</formula>
    </cfRule>
    <cfRule type="expression" dxfId="2413" priority="583" stopIfTrue="1">
      <formula>AND(COUNTIF($F574:$F591,"&lt;&gt;")&gt;0,COUNTIF($F$592:$F$593,"&lt;&gt;")&gt;0)</formula>
    </cfRule>
  </conditionalFormatting>
  <conditionalFormatting sqref="F592:K592">
    <cfRule type="expression" dxfId="2412" priority="580" stopIfTrue="1">
      <formula>OR(AND(COUNTIF($F574:$F591,"&lt;&gt;")&gt;0,COUNTIF($F$592:$F$593,"&lt;&gt;")&gt;0),COUNTIF($F$592:$F$593,"&lt;&gt;")&gt;1)</formula>
    </cfRule>
    <cfRule type="expression" dxfId="2411" priority="582" stopIfTrue="1">
      <formula>OR(COUNTIF($F574:$F591,"&lt;&gt;")&gt;0,AND(ISBLANK($F592),COUNTIF($F$592:$F$593,"&lt;&gt;")=1))</formula>
    </cfRule>
  </conditionalFormatting>
  <conditionalFormatting sqref="F593:K593">
    <cfRule type="expression" dxfId="2410" priority="579" stopIfTrue="1">
      <formula>OR(AND(COUNTIF($F574:$F591,"&lt;&gt;")&gt;0,COUNTIF($F$592:$F$593,"&lt;&gt;")&gt;0),COUNTIF($F$592:$F$593,"&lt;&gt;")&gt;1)</formula>
    </cfRule>
    <cfRule type="expression" dxfId="2409" priority="581" stopIfTrue="1">
      <formula>OR(COUNTIF($F574:$F591,"&lt;&gt;")&gt;0,AND(ISBLANK($F593),COUNTIF($F$592:$F$593,"&lt;&gt;")=1))</formula>
    </cfRule>
  </conditionalFormatting>
  <conditionalFormatting sqref="F594:K594">
    <cfRule type="expression" dxfId="2408" priority="562" stopIfTrue="1">
      <formula>AND(COUNTIF($F594:$F608,"&lt;&gt;")&gt;0,COUNTIF($F$609:$F$610,"&lt;&gt;")&gt;0)</formula>
    </cfRule>
    <cfRule type="expression" dxfId="2407" priority="577" stopIfTrue="1">
      <formula>AND(ISBLANK($F$594),COUNTIF($F$609:$F$610,"&lt;&gt;")&gt;0)</formula>
    </cfRule>
  </conditionalFormatting>
  <conditionalFormatting sqref="F595:K595">
    <cfRule type="expression" dxfId="2406" priority="561" stopIfTrue="1">
      <formula>AND(COUNTIF($F594:$F608,"&lt;&gt;")&gt;0,COUNTIF($F$609:$F$610,"&lt;&gt;")&gt;0)</formula>
    </cfRule>
    <cfRule type="expression" dxfId="2405" priority="576" stopIfTrue="1">
      <formula>AND(ISBLANK($F$595),COUNTIF($F$609:$F$610,"&lt;&gt;")&gt;0)</formula>
    </cfRule>
  </conditionalFormatting>
  <conditionalFormatting sqref="F596:K596">
    <cfRule type="expression" dxfId="2404" priority="560" stopIfTrue="1">
      <formula>AND(COUNTIF($F594:$F608,"&lt;&gt;")&gt;0,COUNTIF($F$609:$F$610,"&lt;&gt;")&gt;0)</formula>
    </cfRule>
    <cfRule type="expression" dxfId="2403" priority="575" stopIfTrue="1">
      <formula>AND(ISBLANK($F$596),COUNTIF($F$609:$F$610,"&lt;&gt;")&gt;0)</formula>
    </cfRule>
  </conditionalFormatting>
  <conditionalFormatting sqref="F597:K597">
    <cfRule type="expression" dxfId="2402" priority="559" stopIfTrue="1">
      <formula>AND(COUNTIF($F594:$F608,"&lt;&gt;")&gt;0,COUNTIF($F$609:$F$610,"&lt;&gt;")&gt;0)</formula>
    </cfRule>
    <cfRule type="expression" dxfId="2401" priority="574" stopIfTrue="1">
      <formula>AND(ISBLANK($F$597),COUNTIF($F$609:$F$610,"&lt;&gt;")&gt;0)</formula>
    </cfRule>
  </conditionalFormatting>
  <conditionalFormatting sqref="F598:K598">
    <cfRule type="expression" dxfId="2400" priority="558" stopIfTrue="1">
      <formula>AND(COUNTIF($F594:$F608,"&lt;&gt;")&gt;0,COUNTIF($F$609:$F$610,"&lt;&gt;")&gt;0)</formula>
    </cfRule>
    <cfRule type="expression" dxfId="2399" priority="573" stopIfTrue="1">
      <formula>AND(ISBLANK($F$598),COUNTIF($F$609:$F$610,"&lt;&gt;")&gt;0)</formula>
    </cfRule>
  </conditionalFormatting>
  <conditionalFormatting sqref="F599:K599">
    <cfRule type="expression" dxfId="2398" priority="557" stopIfTrue="1">
      <formula>AND(COUNTIF($F594:$F608,"&lt;&gt;")&gt;0,COUNTIF($F$609:$F$610,"&lt;&gt;")&gt;0)</formula>
    </cfRule>
    <cfRule type="expression" dxfId="2397" priority="572" stopIfTrue="1">
      <formula>AND(ISBLANK($F$599),COUNTIF($F$609:$F$610,"&lt;&gt;")&gt;0)</formula>
    </cfRule>
  </conditionalFormatting>
  <conditionalFormatting sqref="F600:K600">
    <cfRule type="expression" dxfId="2396" priority="571" stopIfTrue="1">
      <formula>AND(ISBLANK($F$600),COUNTIF($F$609:$F$610,"&lt;&gt;")&gt;0)</formula>
    </cfRule>
    <cfRule type="expression" dxfId="2395" priority="556" stopIfTrue="1">
      <formula>AND(COUNTIF($F594:$F608,"&lt;&gt;")&gt;0,COUNTIF($F$609:$F$610,"&lt;&gt;")&gt;0)</formula>
    </cfRule>
  </conditionalFormatting>
  <conditionalFormatting sqref="F601:K601">
    <cfRule type="expression" dxfId="2394" priority="570" stopIfTrue="1">
      <formula>AND(ISBLANK($F$601),COUNTIF($F$609:$F$610,"&lt;&gt;")&gt;0)</formula>
    </cfRule>
    <cfRule type="expression" dxfId="2393" priority="555" stopIfTrue="1">
      <formula>AND(COUNTIF($F594:$F608,"&lt;&gt;")&gt;0,COUNTIF($F$609:$F$610,"&lt;&gt;")&gt;0)</formula>
    </cfRule>
  </conditionalFormatting>
  <conditionalFormatting sqref="F602:K602">
    <cfRule type="expression" dxfId="2392" priority="569" stopIfTrue="1">
      <formula>AND(ISBLANK($F$602),COUNTIF($F$609:$F$610,"&lt;&gt;")&gt;0)</formula>
    </cfRule>
    <cfRule type="expression" dxfId="2391" priority="554" stopIfTrue="1">
      <formula>AND(COUNTIF($F594:$F608,"&lt;&gt;")&gt;0,COUNTIF($F$609:$F$610,"&lt;&gt;")&gt;0)</formula>
    </cfRule>
  </conditionalFormatting>
  <conditionalFormatting sqref="F603:K603">
    <cfRule type="expression" dxfId="2390" priority="553" stopIfTrue="1">
      <formula>AND(COUNTIF($F594:$F608,"&lt;&gt;")&gt;0,COUNTIF($F$609:$F$610,"&lt;&gt;")&gt;0)</formula>
    </cfRule>
    <cfRule type="expression" dxfId="2389" priority="568" stopIfTrue="1">
      <formula>AND(ISBLANK($F$603),COUNTIF($F$609:$F$610,"&lt;&gt;")&gt;0)</formula>
    </cfRule>
  </conditionalFormatting>
  <conditionalFormatting sqref="F604:K604">
    <cfRule type="expression" dxfId="2388" priority="552" stopIfTrue="1">
      <formula>AND(COUNTIF($F594:$F608,"&lt;&gt;")&gt;0,COUNTIF($F$609:$F$610,"&lt;&gt;")&gt;0)</formula>
    </cfRule>
    <cfRule type="expression" dxfId="2387" priority="567" stopIfTrue="1">
      <formula>AND(ISBLANK($F$604),COUNTIF($F$609:$F$610,"&lt;&gt;")&gt;0)</formula>
    </cfRule>
  </conditionalFormatting>
  <conditionalFormatting sqref="F605:K605">
    <cfRule type="expression" dxfId="2386" priority="566" stopIfTrue="1">
      <formula>AND(ISBLANK($F$605),COUNTIF($F$609:$F$610,"&lt;&gt;")&gt;0)</formula>
    </cfRule>
    <cfRule type="expression" dxfId="2385" priority="551" stopIfTrue="1">
      <formula>AND(COUNTIF($F594:$F608,"&lt;&gt;")&gt;0,COUNTIF($F$609:$F$610,"&lt;&gt;")&gt;0)</formula>
    </cfRule>
  </conditionalFormatting>
  <conditionalFormatting sqref="F606:K606">
    <cfRule type="expression" dxfId="2384" priority="565" stopIfTrue="1">
      <formula>AND(ISBLANK($F$606),COUNTIF($F$609:$F$610,"&lt;&gt;")&gt;0)</formula>
    </cfRule>
    <cfRule type="expression" dxfId="2383" priority="550" stopIfTrue="1">
      <formula>AND(COUNTIF($F594:$F608,"&lt;&gt;")&gt;0,COUNTIF($F$609:$F$610,"&lt;&gt;")&gt;0)</formula>
    </cfRule>
  </conditionalFormatting>
  <conditionalFormatting sqref="F607:K607">
    <cfRule type="expression" dxfId="2382" priority="549" stopIfTrue="1">
      <formula>AND(COUNTIF($F594:$F608,"&lt;&gt;")&gt;0,COUNTIF($F$609:$F$610,"&lt;&gt;")&gt;0)</formula>
    </cfRule>
    <cfRule type="expression" dxfId="2381" priority="564" stopIfTrue="1">
      <formula>AND(ISBLANK($F$607),COUNTIF($F$609:$F$610,"&lt;&gt;")&gt;0)</formula>
    </cfRule>
  </conditionalFormatting>
  <conditionalFormatting sqref="F608:K608">
    <cfRule type="expression" dxfId="2380" priority="548" stopIfTrue="1">
      <formula>AND(COUNTIF($F594:$F608,"&lt;&gt;")&gt;0,COUNTIF($F$609:$F$610,"&lt;&gt;")&gt;0)</formula>
    </cfRule>
    <cfRule type="expression" dxfId="2379" priority="563" stopIfTrue="1">
      <formula>AND(ISBLANK($F$608),COUNTIF($F$609:$F$610,"&lt;&gt;")&gt;0)</formula>
    </cfRule>
  </conditionalFormatting>
  <conditionalFormatting sqref="F609:K609">
    <cfRule type="expression" dxfId="2378" priority="547" stopIfTrue="1">
      <formula>OR(COUNTIF($F594:$F608,"&lt;&gt;")&gt;0,AND(ISBLANK($F609),COUNTIF($F$609:$F$610,"&lt;&gt;")=1))</formula>
    </cfRule>
    <cfRule type="expression" dxfId="2377" priority="545" stopIfTrue="1">
      <formula>OR(AND(COUNTIF($F594:$F608,"&lt;&gt;")&gt;0,COUNTIF($F$609:$F$610,"&lt;&gt;")&gt;0),COUNTIF($F$609:$F$610,"&lt;&gt;")&gt;1)</formula>
    </cfRule>
  </conditionalFormatting>
  <conditionalFormatting sqref="F610:K610">
    <cfRule type="expression" dxfId="2376" priority="544" stopIfTrue="1">
      <formula>OR(AND(COUNTIF($F594:$F608,"&lt;&gt;")&gt;0,COUNTIF($F$609:$F$610,"&lt;&gt;")&gt;0),COUNTIF($F$609:$F$610,"&lt;&gt;")&gt;1)</formula>
    </cfRule>
    <cfRule type="expression" dxfId="2375" priority="546" stopIfTrue="1">
      <formula>OR(COUNTIF($F594:$F608,"&lt;&gt;")&gt;0,AND(ISBLANK($F610),COUNTIF($F$609:$F$610,"&lt;&gt;")=1))</formula>
    </cfRule>
  </conditionalFormatting>
  <conditionalFormatting sqref="F611:K611">
    <cfRule type="expression" dxfId="2374" priority="542" stopIfTrue="1">
      <formula>AND(ISBLANK($F$611),COUNTIF($F$642:$F$643,"&lt;&gt;")&gt;0)</formula>
    </cfRule>
    <cfRule type="expression" dxfId="2373" priority="511" stopIfTrue="1">
      <formula>AND(COUNTIF($F611:$F641,"&lt;&gt;")&gt;0,COUNTIF($F$642:$F$643,"&lt;&gt;")&gt;0)</formula>
    </cfRule>
  </conditionalFormatting>
  <conditionalFormatting sqref="F612:K612">
    <cfRule type="expression" dxfId="2372" priority="541" stopIfTrue="1">
      <formula>AND(ISBLANK($F$612),COUNTIF($F$642:$F$643,"&lt;&gt;")&gt;0)</formula>
    </cfRule>
    <cfRule type="expression" dxfId="2371" priority="510" stopIfTrue="1">
      <formula>AND(COUNTIF($F611:$F641,"&lt;&gt;")&gt;0,COUNTIF($F$642:$F$643,"&lt;&gt;")&gt;0)</formula>
    </cfRule>
  </conditionalFormatting>
  <conditionalFormatting sqref="F613:K613">
    <cfRule type="expression" dxfId="2370" priority="540" stopIfTrue="1">
      <formula>AND(ISBLANK($F$613),COUNTIF($F$642:$F$643,"&lt;&gt;")&gt;0)</formula>
    </cfRule>
    <cfRule type="expression" dxfId="2369" priority="509" stopIfTrue="1">
      <formula>AND(COUNTIF($F611:$F641,"&lt;&gt;")&gt;0,COUNTIF($F$642:$F$643,"&lt;&gt;")&gt;0)</formula>
    </cfRule>
  </conditionalFormatting>
  <conditionalFormatting sqref="F614:K614">
    <cfRule type="expression" dxfId="2368" priority="539" stopIfTrue="1">
      <formula>AND(ISBLANK($F$614),COUNTIF($F$642:$F$643,"&lt;&gt;")&gt;0)</formula>
    </cfRule>
    <cfRule type="expression" dxfId="2367" priority="508" stopIfTrue="1">
      <formula>AND(COUNTIF($F611:$F641,"&lt;&gt;")&gt;0,COUNTIF($F$642:$F$643,"&lt;&gt;")&gt;0)</formula>
    </cfRule>
  </conditionalFormatting>
  <conditionalFormatting sqref="F615:K615">
    <cfRule type="expression" dxfId="2366" priority="507" stopIfTrue="1">
      <formula>AND(COUNTIF($F611:$F641,"&lt;&gt;")&gt;0,COUNTIF($F$642:$F$643,"&lt;&gt;")&gt;0)</formula>
    </cfRule>
    <cfRule type="expression" dxfId="2365" priority="538" stopIfTrue="1">
      <formula>AND(ISBLANK($F$615),COUNTIF($F$642:$F$643,"&lt;&gt;")&gt;0)</formula>
    </cfRule>
  </conditionalFormatting>
  <conditionalFormatting sqref="F616:K616">
    <cfRule type="expression" dxfId="2364" priority="537" stopIfTrue="1">
      <formula>AND(ISBLANK($F$616),COUNTIF($F$642:$F$643,"&lt;&gt;")&gt;0)</formula>
    </cfRule>
    <cfRule type="expression" dxfId="2363" priority="506" stopIfTrue="1">
      <formula>AND(COUNTIF($F611:$F641,"&lt;&gt;")&gt;0,COUNTIF($F$642:$F$643,"&lt;&gt;")&gt;0)</formula>
    </cfRule>
  </conditionalFormatting>
  <conditionalFormatting sqref="F617:K617">
    <cfRule type="expression" dxfId="2362" priority="505" stopIfTrue="1">
      <formula>AND(COUNTIF($F611:$F641,"&lt;&gt;")&gt;0,COUNTIF($F$642:$F$643,"&lt;&gt;")&gt;0)</formula>
    </cfRule>
    <cfRule type="expression" dxfId="2361" priority="536" stopIfTrue="1">
      <formula>AND(ISBLANK($F$617),COUNTIF($F$642:$F$643,"&lt;&gt;")&gt;0)</formula>
    </cfRule>
  </conditionalFormatting>
  <conditionalFormatting sqref="F618:K618">
    <cfRule type="expression" dxfId="2360" priority="504" stopIfTrue="1">
      <formula>AND(COUNTIF($F611:$F641,"&lt;&gt;")&gt;0,COUNTIF($F$642:$F$643,"&lt;&gt;")&gt;0)</formula>
    </cfRule>
    <cfRule type="expression" dxfId="2359" priority="535" stopIfTrue="1">
      <formula>AND(ISBLANK($F$618),COUNTIF($F$642:$F$643,"&lt;&gt;")&gt;0)</formula>
    </cfRule>
  </conditionalFormatting>
  <conditionalFormatting sqref="F619:K619">
    <cfRule type="expression" dxfId="2358" priority="534" stopIfTrue="1">
      <formula>AND(ISBLANK($F$619),COUNTIF($F$642:$F$643,"&lt;&gt;")&gt;0)</formula>
    </cfRule>
    <cfRule type="expression" dxfId="2357" priority="503" stopIfTrue="1">
      <formula>AND(COUNTIF($F611:$F641,"&lt;&gt;")&gt;0,COUNTIF($F$642:$F$643,"&lt;&gt;")&gt;0)</formula>
    </cfRule>
  </conditionalFormatting>
  <conditionalFormatting sqref="F620:K620">
    <cfRule type="expression" dxfId="2356" priority="533" stopIfTrue="1">
      <formula>AND(ISBLANK($F$620),COUNTIF($F$642:$F$643,"&lt;&gt;")&gt;0)</formula>
    </cfRule>
    <cfRule type="expression" dxfId="2355" priority="502" stopIfTrue="1">
      <formula>AND(COUNTIF($F611:$F641,"&lt;&gt;")&gt;0,COUNTIF($F$642:$F$643,"&lt;&gt;")&gt;0)</formula>
    </cfRule>
  </conditionalFormatting>
  <conditionalFormatting sqref="F621:K621">
    <cfRule type="expression" dxfId="2354" priority="501" stopIfTrue="1">
      <formula>AND(COUNTIF($F611:$F641,"&lt;&gt;")&gt;0,COUNTIF($F$642:$F$643,"&lt;&gt;")&gt;0)</formula>
    </cfRule>
    <cfRule type="expression" dxfId="2353" priority="532" stopIfTrue="1">
      <formula>AND(ISBLANK($F$621),COUNTIF($F$642:$F$643,"&lt;&gt;")&gt;0)</formula>
    </cfRule>
  </conditionalFormatting>
  <conditionalFormatting sqref="F622:K622">
    <cfRule type="expression" dxfId="2352" priority="531" stopIfTrue="1">
      <formula>AND(ISBLANK($F$622),COUNTIF($F$642:$F$643,"&lt;&gt;")&gt;0)</formula>
    </cfRule>
    <cfRule type="expression" dxfId="2351" priority="500" stopIfTrue="1">
      <formula>AND(COUNTIF($F611:$F641,"&lt;&gt;")&gt;0,COUNTIF($F$642:$F$643,"&lt;&gt;")&gt;0)</formula>
    </cfRule>
  </conditionalFormatting>
  <conditionalFormatting sqref="F623:K623">
    <cfRule type="expression" dxfId="2350" priority="530" stopIfTrue="1">
      <formula>AND(ISBLANK($F$623),COUNTIF($F$642:$F$643,"&lt;&gt;")&gt;0)</formula>
    </cfRule>
    <cfRule type="expression" dxfId="2349" priority="499" stopIfTrue="1">
      <formula>AND(COUNTIF($F611:$F641,"&lt;&gt;")&gt;0,COUNTIF($F$642:$F$643,"&lt;&gt;")&gt;0)</formula>
    </cfRule>
  </conditionalFormatting>
  <conditionalFormatting sqref="F624:K624">
    <cfRule type="expression" dxfId="2348" priority="498" stopIfTrue="1">
      <formula>AND(COUNTIF($F611:$F641,"&lt;&gt;")&gt;0,COUNTIF($F$642:$F$643,"&lt;&gt;")&gt;0)</formula>
    </cfRule>
    <cfRule type="expression" dxfId="2347" priority="529" stopIfTrue="1">
      <formula>AND(ISBLANK($F$624),COUNTIF($F$642:$F$643,"&lt;&gt;")&gt;0)</formula>
    </cfRule>
  </conditionalFormatting>
  <conditionalFormatting sqref="F625:K625">
    <cfRule type="expression" dxfId="2346" priority="497" stopIfTrue="1">
      <formula>AND(COUNTIF($F611:$F641,"&lt;&gt;")&gt;0,COUNTIF($F$642:$F$643,"&lt;&gt;")&gt;0)</formula>
    </cfRule>
    <cfRule type="expression" dxfId="2345" priority="528" stopIfTrue="1">
      <formula>AND(ISBLANK($F$625),COUNTIF($F$642:$F$643,"&lt;&gt;")&gt;0)</formula>
    </cfRule>
  </conditionalFormatting>
  <conditionalFormatting sqref="F626:K626">
    <cfRule type="expression" dxfId="2344" priority="496" stopIfTrue="1">
      <formula>AND(COUNTIF($F611:$F641,"&lt;&gt;")&gt;0,COUNTIF($F$642:$F$643,"&lt;&gt;")&gt;0)</formula>
    </cfRule>
    <cfRule type="expression" dxfId="2343" priority="527" stopIfTrue="1">
      <formula>AND(ISBLANK($F$626),COUNTIF($F$642:$F$643,"&lt;&gt;")&gt;0)</formula>
    </cfRule>
  </conditionalFormatting>
  <conditionalFormatting sqref="F627:K627">
    <cfRule type="expression" dxfId="2342" priority="495" stopIfTrue="1">
      <formula>AND(COUNTIF($F611:$F641,"&lt;&gt;")&gt;0,COUNTIF($F$642:$F$643,"&lt;&gt;")&gt;0)</formula>
    </cfRule>
    <cfRule type="expression" dxfId="2341" priority="526" stopIfTrue="1">
      <formula>AND(ISBLANK($F$627),COUNTIF($F$642:$F$643,"&lt;&gt;")&gt;0)</formula>
    </cfRule>
  </conditionalFormatting>
  <conditionalFormatting sqref="F628:K628">
    <cfRule type="expression" dxfId="2340" priority="494" stopIfTrue="1">
      <formula>AND(COUNTIF($F611:$F641,"&lt;&gt;")&gt;0,COUNTIF($F$642:$F$643,"&lt;&gt;")&gt;0)</formula>
    </cfRule>
    <cfRule type="expression" dxfId="2339" priority="525" stopIfTrue="1">
      <formula>AND(ISBLANK($F$628),COUNTIF($F$642:$F$643,"&lt;&gt;")&gt;0)</formula>
    </cfRule>
  </conditionalFormatting>
  <conditionalFormatting sqref="F629:K629">
    <cfRule type="expression" dxfId="2338" priority="493" stopIfTrue="1">
      <formula>AND(COUNTIF($F611:$F641,"&lt;&gt;")&gt;0,COUNTIF($F$642:$F$643,"&lt;&gt;")&gt;0)</formula>
    </cfRule>
    <cfRule type="expression" dxfId="2337" priority="524" stopIfTrue="1">
      <formula>AND(ISBLANK($F$629),COUNTIF($F$642:$F$643,"&lt;&gt;")&gt;0)</formula>
    </cfRule>
  </conditionalFormatting>
  <conditionalFormatting sqref="F630:K630">
    <cfRule type="expression" dxfId="2336" priority="492" stopIfTrue="1">
      <formula>AND(COUNTIF($F611:$F641,"&lt;&gt;")&gt;0,COUNTIF($F$642:$F$643,"&lt;&gt;")&gt;0)</formula>
    </cfRule>
    <cfRule type="expression" dxfId="2335" priority="523" stopIfTrue="1">
      <formula>AND(ISBLANK($F$630),COUNTIF($F$642:$F$643,"&lt;&gt;")&gt;0)</formula>
    </cfRule>
  </conditionalFormatting>
  <conditionalFormatting sqref="F631:K631">
    <cfRule type="expression" dxfId="2334" priority="491" stopIfTrue="1">
      <formula>AND(COUNTIF($F611:$F641,"&lt;&gt;")&gt;0,COUNTIF($F$642:$F$643,"&lt;&gt;")&gt;0)</formula>
    </cfRule>
    <cfRule type="expression" dxfId="2333" priority="522" stopIfTrue="1">
      <formula>AND(ISBLANK($F$631),COUNTIF($F$642:$F$643,"&lt;&gt;")&gt;0)</formula>
    </cfRule>
  </conditionalFormatting>
  <conditionalFormatting sqref="F632:K632">
    <cfRule type="expression" dxfId="2332" priority="490" stopIfTrue="1">
      <formula>AND(COUNTIF($F611:$F641,"&lt;&gt;")&gt;0,COUNTIF($F$642:$F$643,"&lt;&gt;")&gt;0)</formula>
    </cfRule>
    <cfRule type="expression" dxfId="2331" priority="521" stopIfTrue="1">
      <formula>AND(ISBLANK($F$632),COUNTIF($F$642:$F$643,"&lt;&gt;")&gt;0)</formula>
    </cfRule>
  </conditionalFormatting>
  <conditionalFormatting sqref="F633:K633">
    <cfRule type="expression" dxfId="2330" priority="520" stopIfTrue="1">
      <formula>AND(ISBLANK($F$633),COUNTIF($F$642:$F$643,"&lt;&gt;")&gt;0)</formula>
    </cfRule>
    <cfRule type="expression" dxfId="2329" priority="489" stopIfTrue="1">
      <formula>AND(COUNTIF($F611:$F641,"&lt;&gt;")&gt;0,COUNTIF($F$642:$F$643,"&lt;&gt;")&gt;0)</formula>
    </cfRule>
  </conditionalFormatting>
  <conditionalFormatting sqref="F634:K634">
    <cfRule type="expression" dxfId="2328" priority="519" stopIfTrue="1">
      <formula>AND(ISBLANK($F$634),COUNTIF($F$642:$F$643,"&lt;&gt;")&gt;0)</formula>
    </cfRule>
    <cfRule type="expression" dxfId="2327" priority="488" stopIfTrue="1">
      <formula>AND(COUNTIF($F611:$F641,"&lt;&gt;")&gt;0,COUNTIF($F$642:$F$643,"&lt;&gt;")&gt;0)</formula>
    </cfRule>
  </conditionalFormatting>
  <conditionalFormatting sqref="F635:K635">
    <cfRule type="expression" dxfId="2326" priority="518" stopIfTrue="1">
      <formula>AND(ISBLANK($F$635),COUNTIF($F$642:$F$643,"&lt;&gt;")&gt;0)</formula>
    </cfRule>
    <cfRule type="expression" dxfId="2325" priority="487" stopIfTrue="1">
      <formula>AND(COUNTIF($F611:$F641,"&lt;&gt;")&gt;0,COUNTIF($F$642:$F$643,"&lt;&gt;")&gt;0)</formula>
    </cfRule>
  </conditionalFormatting>
  <conditionalFormatting sqref="F636:K636">
    <cfRule type="expression" dxfId="2324" priority="517" stopIfTrue="1">
      <formula>AND(ISBLANK($F$636),COUNTIF($F$642:$F$643,"&lt;&gt;")&gt;0)</formula>
    </cfRule>
    <cfRule type="expression" dxfId="2323" priority="486" stopIfTrue="1">
      <formula>AND(COUNTIF($F611:$F641,"&lt;&gt;")&gt;0,COUNTIF($F$642:$F$643,"&lt;&gt;")&gt;0)</formula>
    </cfRule>
  </conditionalFormatting>
  <conditionalFormatting sqref="F637:K637">
    <cfRule type="expression" dxfId="2322" priority="485" stopIfTrue="1">
      <formula>AND(COUNTIF($F611:$F641,"&lt;&gt;")&gt;0,COUNTIF($F$642:$F$643,"&lt;&gt;")&gt;0)</formula>
    </cfRule>
    <cfRule type="expression" dxfId="2321" priority="516" stopIfTrue="1">
      <formula>AND(ISBLANK($F$637),COUNTIF($F$642:$F$643,"&lt;&gt;")&gt;0)</formula>
    </cfRule>
  </conditionalFormatting>
  <conditionalFormatting sqref="F638:K638">
    <cfRule type="expression" dxfId="2320" priority="484" stopIfTrue="1">
      <formula>AND(COUNTIF($F611:$F641,"&lt;&gt;")&gt;0,COUNTIF($F$642:$F$643,"&lt;&gt;")&gt;0)</formula>
    </cfRule>
    <cfRule type="expression" dxfId="2319" priority="515" stopIfTrue="1">
      <formula>AND(ISBLANK($F$638),COUNTIF($F$642:$F$643,"&lt;&gt;")&gt;0)</formula>
    </cfRule>
  </conditionalFormatting>
  <conditionalFormatting sqref="F639:K639">
    <cfRule type="expression" dxfId="2318" priority="514" stopIfTrue="1">
      <formula>AND(ISBLANK($F$639),COUNTIF($F$642:$F$643,"&lt;&gt;")&gt;0)</formula>
    </cfRule>
    <cfRule type="expression" dxfId="2317" priority="483" stopIfTrue="1">
      <formula>AND(COUNTIF($F611:$F641,"&lt;&gt;")&gt;0,COUNTIF($F$642:$F$643,"&lt;&gt;")&gt;0)</formula>
    </cfRule>
  </conditionalFormatting>
  <conditionalFormatting sqref="F640:K640">
    <cfRule type="expression" dxfId="2316" priority="482" stopIfTrue="1">
      <formula>AND(COUNTIF($F611:$F641,"&lt;&gt;")&gt;0,COUNTIF($F$642:$F$643,"&lt;&gt;")&gt;0)</formula>
    </cfRule>
    <cfRule type="expression" dxfId="2315" priority="513" stopIfTrue="1">
      <formula>AND(ISBLANK($F$640),COUNTIF($F$642:$F$643,"&lt;&gt;")&gt;0)</formula>
    </cfRule>
  </conditionalFormatting>
  <conditionalFormatting sqref="F641:K641">
    <cfRule type="expression" dxfId="2314" priority="481" stopIfTrue="1">
      <formula>AND(COUNTIF($F611:$F641,"&lt;&gt;")&gt;0,COUNTIF($F$642:$F$643,"&lt;&gt;")&gt;0)</formula>
    </cfRule>
    <cfRule type="expression" dxfId="2313" priority="512" stopIfTrue="1">
      <formula>AND(ISBLANK($F$641),COUNTIF($F$642:$F$643,"&lt;&gt;")&gt;0)</formula>
    </cfRule>
  </conditionalFormatting>
  <conditionalFormatting sqref="F642:K642">
    <cfRule type="expression" dxfId="2312" priority="478" stopIfTrue="1">
      <formula>OR(AND(COUNTIF($F611:$F641,"&lt;&gt;")&gt;0,COUNTIF($F$642:$F$643,"&lt;&gt;")&gt;0),COUNTIF($F$642:$F$643,"&lt;&gt;")&gt;1)</formula>
    </cfRule>
    <cfRule type="expression" dxfId="2311" priority="480" stopIfTrue="1">
      <formula>OR(COUNTIF($F611:$F641,"&lt;&gt;")&gt;0,AND(ISBLANK($F642),COUNTIF($F$642:$F$643,"&lt;&gt;")=1))</formula>
    </cfRule>
  </conditionalFormatting>
  <conditionalFormatting sqref="F643:K643">
    <cfRule type="expression" dxfId="2310" priority="477" stopIfTrue="1">
      <formula>OR(AND(COUNTIF($F611:$F641,"&lt;&gt;")&gt;0,COUNTIF($F$642:$F$643,"&lt;&gt;")&gt;0),COUNTIF($F$642:$F$643,"&lt;&gt;")&gt;1)</formula>
    </cfRule>
    <cfRule type="expression" dxfId="2309" priority="479" stopIfTrue="1">
      <formula>OR(COUNTIF($F611:$F641,"&lt;&gt;")&gt;0,AND(ISBLANK($F643),COUNTIF($F$642:$F$643,"&lt;&gt;")=1))</formula>
    </cfRule>
  </conditionalFormatting>
  <conditionalFormatting sqref="F644:K644">
    <cfRule type="expression" dxfId="2308" priority="475" stopIfTrue="1">
      <formula>AND(ISBLANK($F$644),COUNTIF($F$655:$F$656,"&lt;&gt;")&gt;0)</formula>
    </cfRule>
    <cfRule type="expression" dxfId="2307" priority="464" stopIfTrue="1">
      <formula>AND(COUNTIF($F644:$F654,"&lt;&gt;")&gt;0,COUNTIF($F$655:$F$656,"&lt;&gt;")&gt;0)</formula>
    </cfRule>
  </conditionalFormatting>
  <conditionalFormatting sqref="F645:K645">
    <cfRule type="expression" dxfId="2306" priority="474" stopIfTrue="1">
      <formula>AND(ISBLANK($F$645),COUNTIF($F$655:$F$656,"&lt;&gt;")&gt;0)</formula>
    </cfRule>
    <cfRule type="expression" dxfId="2305" priority="463" stopIfTrue="1">
      <formula>AND(COUNTIF($F644:$F654,"&lt;&gt;")&gt;0,COUNTIF($F$655:$F$656,"&lt;&gt;")&gt;0)</formula>
    </cfRule>
  </conditionalFormatting>
  <conditionalFormatting sqref="F646:K646">
    <cfRule type="expression" dxfId="2304" priority="473" stopIfTrue="1">
      <formula>AND(ISBLANK($F$646),COUNTIF($F$655:$F$656,"&lt;&gt;")&gt;0)</formula>
    </cfRule>
    <cfRule type="expression" dxfId="2303" priority="462" stopIfTrue="1">
      <formula>AND(COUNTIF($F644:$F654,"&lt;&gt;")&gt;0,COUNTIF($F$655:$F$656,"&lt;&gt;")&gt;0)</formula>
    </cfRule>
  </conditionalFormatting>
  <conditionalFormatting sqref="F647:K647">
    <cfRule type="expression" dxfId="2302" priority="472" stopIfTrue="1">
      <formula>AND(ISBLANK($F$647),COUNTIF($F$655:$F$656,"&lt;&gt;")&gt;0)</formula>
    </cfRule>
    <cfRule type="expression" dxfId="2301" priority="461" stopIfTrue="1">
      <formula>AND(COUNTIF($F644:$F654,"&lt;&gt;")&gt;0,COUNTIF($F$655:$F$656,"&lt;&gt;")&gt;0)</formula>
    </cfRule>
  </conditionalFormatting>
  <conditionalFormatting sqref="F648:K648">
    <cfRule type="expression" dxfId="2300" priority="471" stopIfTrue="1">
      <formula>AND(ISBLANK($F$648),COUNTIF($F$655:$F$656,"&lt;&gt;")&gt;0)</formula>
    </cfRule>
    <cfRule type="expression" dxfId="2299" priority="460" stopIfTrue="1">
      <formula>AND(COUNTIF($F644:$F654,"&lt;&gt;")&gt;0,COUNTIF($F$655:$F$656,"&lt;&gt;")&gt;0)</formula>
    </cfRule>
  </conditionalFormatting>
  <conditionalFormatting sqref="F649:K649">
    <cfRule type="expression" dxfId="2298" priority="470" stopIfTrue="1">
      <formula>AND(ISBLANK($F$649),COUNTIF($F$655:$F$656,"&lt;&gt;")&gt;0)</formula>
    </cfRule>
    <cfRule type="expression" dxfId="2297" priority="459" stopIfTrue="1">
      <formula>AND(COUNTIF($F644:$F654,"&lt;&gt;")&gt;0,COUNTIF($F$655:$F$656,"&lt;&gt;")&gt;0)</formula>
    </cfRule>
  </conditionalFormatting>
  <conditionalFormatting sqref="F650:K650">
    <cfRule type="expression" dxfId="2296" priority="469" stopIfTrue="1">
      <formula>AND(ISBLANK($F$650),COUNTIF($F$655:$F$656,"&lt;&gt;")&gt;0)</formula>
    </cfRule>
    <cfRule type="expression" dxfId="2295" priority="458" stopIfTrue="1">
      <formula>AND(COUNTIF($F644:$F654,"&lt;&gt;")&gt;0,COUNTIF($F$655:$F$656,"&lt;&gt;")&gt;0)</formula>
    </cfRule>
  </conditionalFormatting>
  <conditionalFormatting sqref="F651:K651">
    <cfRule type="expression" dxfId="2294" priority="468" stopIfTrue="1">
      <formula>AND(ISBLANK($F$651),COUNTIF($F$655:$F$656,"&lt;&gt;")&gt;0)</formula>
    </cfRule>
    <cfRule type="expression" dxfId="2293" priority="457" stopIfTrue="1">
      <formula>AND(COUNTIF($F644:$F654,"&lt;&gt;")&gt;0,COUNTIF($F$655:$F$656,"&lt;&gt;")&gt;0)</formula>
    </cfRule>
  </conditionalFormatting>
  <conditionalFormatting sqref="F652:K652">
    <cfRule type="expression" dxfId="2292" priority="467" stopIfTrue="1">
      <formula>AND(ISBLANK($F$652),COUNTIF($F$655:$F$656,"&lt;&gt;")&gt;0)</formula>
    </cfRule>
    <cfRule type="expression" dxfId="2291" priority="456" stopIfTrue="1">
      <formula>AND(COUNTIF($F644:$F654,"&lt;&gt;")&gt;0,COUNTIF($F$655:$F$656,"&lt;&gt;")&gt;0)</formula>
    </cfRule>
  </conditionalFormatting>
  <conditionalFormatting sqref="F653:K653">
    <cfRule type="expression" dxfId="2290" priority="466" stopIfTrue="1">
      <formula>AND(ISBLANK($F$653),COUNTIF($F$655:$F$656,"&lt;&gt;")&gt;0)</formula>
    </cfRule>
    <cfRule type="expression" dxfId="2289" priority="455" stopIfTrue="1">
      <formula>AND(COUNTIF($F644:$F654,"&lt;&gt;")&gt;0,COUNTIF($F$655:$F$656,"&lt;&gt;")&gt;0)</formula>
    </cfRule>
  </conditionalFormatting>
  <conditionalFormatting sqref="F654:K654">
    <cfRule type="expression" dxfId="2288" priority="465" stopIfTrue="1">
      <formula>AND(ISBLANK($F$654),COUNTIF($F$655:$F$656,"&lt;&gt;")&gt;0)</formula>
    </cfRule>
    <cfRule type="expression" dxfId="2287" priority="454" stopIfTrue="1">
      <formula>AND(COUNTIF($F644:$F654,"&lt;&gt;")&gt;0,COUNTIF($F$655:$F$656,"&lt;&gt;")&gt;0)</formula>
    </cfRule>
  </conditionalFormatting>
  <conditionalFormatting sqref="F655:K655">
    <cfRule type="expression" dxfId="2286" priority="453" stopIfTrue="1">
      <formula>OR(COUNTIF($F644:$F654,"&lt;&gt;")&gt;0,AND(ISBLANK($F655),COUNTIF($F$655:$F$656,"&lt;&gt;")=1))</formula>
    </cfRule>
    <cfRule type="expression" dxfId="2285" priority="451" stopIfTrue="1">
      <formula>OR(AND(COUNTIF($F644:$F654,"&lt;&gt;")&gt;0,COUNTIF($F$655:$F$656,"&lt;&gt;")&gt;0),COUNTIF($F$655:$F$656,"&lt;&gt;")&gt;1)</formula>
    </cfRule>
  </conditionalFormatting>
  <conditionalFormatting sqref="F656:K656">
    <cfRule type="expression" dxfId="2284" priority="450" stopIfTrue="1">
      <formula>OR(AND(COUNTIF($F644:$F654,"&lt;&gt;")&gt;0,COUNTIF($F$655:$F$656,"&lt;&gt;")&gt;0),COUNTIF($F$655:$F$656,"&lt;&gt;")&gt;1)</formula>
    </cfRule>
    <cfRule type="expression" dxfId="2283" priority="452" stopIfTrue="1">
      <formula>OR(COUNTIF($F644:$F654,"&lt;&gt;")&gt;0,AND(ISBLANK($F656),COUNTIF($F$655:$F$656,"&lt;&gt;")=1))</formula>
    </cfRule>
  </conditionalFormatting>
  <conditionalFormatting sqref="F657:K657">
    <cfRule type="expression" dxfId="2282" priority="438" stopIfTrue="1">
      <formula>AND(COUNTIF($F657:$F666,"&lt;&gt;")&gt;0,COUNTIF($F$667:$F$668,"&lt;&gt;")&gt;0)</formula>
    </cfRule>
    <cfRule type="expression" dxfId="2281" priority="448" stopIfTrue="1">
      <formula>AND(ISBLANK($F$657),COUNTIF($F$667:$F$668,"&lt;&gt;")&gt;0)</formula>
    </cfRule>
  </conditionalFormatting>
  <conditionalFormatting sqref="F658:K658">
    <cfRule type="expression" dxfId="2280" priority="447" stopIfTrue="1">
      <formula>AND(ISBLANK($F$658),COUNTIF($F$667:$F$668,"&lt;&gt;")&gt;0)</formula>
    </cfRule>
    <cfRule type="expression" dxfId="2279" priority="437" stopIfTrue="1">
      <formula>AND(COUNTIF($F657:$F666,"&lt;&gt;")&gt;0,COUNTIF($F$667:$F$668,"&lt;&gt;")&gt;0)</formula>
    </cfRule>
  </conditionalFormatting>
  <conditionalFormatting sqref="F659:K659">
    <cfRule type="expression" dxfId="2278" priority="436" stopIfTrue="1">
      <formula>AND(COUNTIF($F657:$F666,"&lt;&gt;")&gt;0,COUNTIF($F$667:$F$668,"&lt;&gt;")&gt;0)</formula>
    </cfRule>
    <cfRule type="expression" dxfId="2277" priority="446" stopIfTrue="1">
      <formula>AND(ISBLANK($F$659),COUNTIF($F$667:$F$668,"&lt;&gt;")&gt;0)</formula>
    </cfRule>
  </conditionalFormatting>
  <conditionalFormatting sqref="F660:K660">
    <cfRule type="expression" dxfId="2276" priority="445" stopIfTrue="1">
      <formula>AND(ISBLANK($F$660),COUNTIF($F$667:$F$668,"&lt;&gt;")&gt;0)</formula>
    </cfRule>
    <cfRule type="expression" dxfId="2275" priority="435" stopIfTrue="1">
      <formula>AND(COUNTIF($F657:$F666,"&lt;&gt;")&gt;0,COUNTIF($F$667:$F$668,"&lt;&gt;")&gt;0)</formula>
    </cfRule>
  </conditionalFormatting>
  <conditionalFormatting sqref="F661:K661">
    <cfRule type="expression" dxfId="2274" priority="444" stopIfTrue="1">
      <formula>AND(ISBLANK($F$661),COUNTIF($F$667:$F$668,"&lt;&gt;")&gt;0)</formula>
    </cfRule>
    <cfRule type="expression" dxfId="2273" priority="434" stopIfTrue="1">
      <formula>AND(COUNTIF($F657:$F666,"&lt;&gt;")&gt;0,COUNTIF($F$667:$F$668,"&lt;&gt;")&gt;0)</formula>
    </cfRule>
  </conditionalFormatting>
  <conditionalFormatting sqref="F662:K662">
    <cfRule type="expression" dxfId="2272" priority="443" stopIfTrue="1">
      <formula>AND(ISBLANK($F$662),COUNTIF($F$667:$F$668,"&lt;&gt;")&gt;0)</formula>
    </cfRule>
    <cfRule type="expression" dxfId="2271" priority="433" stopIfTrue="1">
      <formula>AND(COUNTIF($F657:$F666,"&lt;&gt;")&gt;0,COUNTIF($F$667:$F$668,"&lt;&gt;")&gt;0)</formula>
    </cfRule>
  </conditionalFormatting>
  <conditionalFormatting sqref="F663:K663">
    <cfRule type="expression" dxfId="2270" priority="442" stopIfTrue="1">
      <formula>AND(ISBLANK($F$663),COUNTIF($F$667:$F$668,"&lt;&gt;")&gt;0)</formula>
    </cfRule>
    <cfRule type="expression" dxfId="2269" priority="432" stopIfTrue="1">
      <formula>AND(COUNTIF($F657:$F666,"&lt;&gt;")&gt;0,COUNTIF($F$667:$F$668,"&lt;&gt;")&gt;0)</formula>
    </cfRule>
  </conditionalFormatting>
  <conditionalFormatting sqref="F664:K664">
    <cfRule type="expression" dxfId="2268" priority="441" stopIfTrue="1">
      <formula>AND(ISBLANK($F$664),COUNTIF($F$667:$F$668,"&lt;&gt;")&gt;0)</formula>
    </cfRule>
    <cfRule type="expression" dxfId="2267" priority="431" stopIfTrue="1">
      <formula>AND(COUNTIF($F657:$F666,"&lt;&gt;")&gt;0,COUNTIF($F$667:$F$668,"&lt;&gt;")&gt;0)</formula>
    </cfRule>
  </conditionalFormatting>
  <conditionalFormatting sqref="F665:K665">
    <cfRule type="expression" dxfId="2266" priority="440" stopIfTrue="1">
      <formula>AND(ISBLANK($F$665),COUNTIF($F$667:$F$668,"&lt;&gt;")&gt;0)</formula>
    </cfRule>
    <cfRule type="expression" dxfId="2265" priority="430" stopIfTrue="1">
      <formula>AND(COUNTIF($F657:$F666,"&lt;&gt;")&gt;0,COUNTIF($F$667:$F$668,"&lt;&gt;")&gt;0)</formula>
    </cfRule>
  </conditionalFormatting>
  <conditionalFormatting sqref="F666:K666">
    <cfRule type="expression" dxfId="2264" priority="439" stopIfTrue="1">
      <formula>AND(ISBLANK($F$666),COUNTIF($F$667:$F$668,"&lt;&gt;")&gt;0)</formula>
    </cfRule>
    <cfRule type="expression" dxfId="2263" priority="429" stopIfTrue="1">
      <formula>AND(COUNTIF($F657:$F666,"&lt;&gt;")&gt;0,COUNTIF($F$667:$F$668,"&lt;&gt;")&gt;0)</formula>
    </cfRule>
  </conditionalFormatting>
  <conditionalFormatting sqref="F667:K667">
    <cfRule type="expression" dxfId="2262" priority="426" stopIfTrue="1">
      <formula>OR(AND(COUNTIF($F657:$F666,"&lt;&gt;")&gt;0,COUNTIF($F$667:$F$668,"&lt;&gt;")&gt;0),COUNTIF($F$667:$F$668,"&lt;&gt;")&gt;1)</formula>
    </cfRule>
    <cfRule type="expression" dxfId="2261" priority="428" stopIfTrue="1">
      <formula>OR(COUNTIF($F657:$F666,"&lt;&gt;")&gt;0,AND(ISBLANK($F667),COUNTIF($F$667:$F$668,"&lt;&gt;")=1))</formula>
    </cfRule>
  </conditionalFormatting>
  <conditionalFormatting sqref="F668:K668">
    <cfRule type="expression" dxfId="2260" priority="427" stopIfTrue="1">
      <formula>OR(COUNTIF($F657:$F666,"&lt;&gt;")&gt;0,AND(ISBLANK($F668),COUNTIF($F$667:$F$668,"&lt;&gt;")=1))</formula>
    </cfRule>
    <cfRule type="expression" dxfId="2259" priority="425" stopIfTrue="1">
      <formula>OR(AND(COUNTIF($F657:$F666,"&lt;&gt;")&gt;0,COUNTIF($F$667:$F$668,"&lt;&gt;")&gt;0),COUNTIF($F$667:$F$668,"&lt;&gt;")&gt;1)</formula>
    </cfRule>
  </conditionalFormatting>
  <conditionalFormatting sqref="F669:K669">
    <cfRule type="expression" dxfId="2258" priority="423" stopIfTrue="1">
      <formula>AND(ISBLANK($F$669),COUNTIF($F$672:$F$673,"&lt;&gt;")&gt;0)</formula>
    </cfRule>
    <cfRule type="expression" dxfId="2257" priority="420" stopIfTrue="1">
      <formula>AND(COUNTIF($F669:$F671,"&lt;&gt;")&gt;0,COUNTIF($F$672:$F$673,"&lt;&gt;")&gt;0)</formula>
    </cfRule>
  </conditionalFormatting>
  <conditionalFormatting sqref="F670:K670">
    <cfRule type="expression" dxfId="2256" priority="422" stopIfTrue="1">
      <formula>AND(ISBLANK($F$670),COUNTIF($F$672:$F$673,"&lt;&gt;")&gt;0)</formula>
    </cfRule>
    <cfRule type="expression" dxfId="2255" priority="419" stopIfTrue="1">
      <formula>AND(COUNTIF($F669:$F671,"&lt;&gt;")&gt;0,COUNTIF($F$672:$F$673,"&lt;&gt;")&gt;0)</formula>
    </cfRule>
  </conditionalFormatting>
  <conditionalFormatting sqref="F671:K671">
    <cfRule type="expression" dxfId="2254" priority="421" stopIfTrue="1">
      <formula>AND(ISBLANK($F$671),COUNTIF($F$672:$F$673,"&lt;&gt;")&gt;0)</formula>
    </cfRule>
    <cfRule type="expression" dxfId="2253" priority="418" stopIfTrue="1">
      <formula>AND(COUNTIF($F669:$F671,"&lt;&gt;")&gt;0,COUNTIF($F$672:$F$673,"&lt;&gt;")&gt;0)</formula>
    </cfRule>
  </conditionalFormatting>
  <conditionalFormatting sqref="F672:K672">
    <cfRule type="expression" dxfId="2252" priority="417" stopIfTrue="1">
      <formula>OR(COUNTIF($F669:$F671,"&lt;&gt;")&gt;0,AND(ISBLANK($F672),COUNTIF($F$672:$F$673,"&lt;&gt;")=1))</formula>
    </cfRule>
    <cfRule type="expression" dxfId="2251" priority="415" stopIfTrue="1">
      <formula>OR(AND(COUNTIF($F669:$F671,"&lt;&gt;")&gt;0,COUNTIF($F$672:$F$673,"&lt;&gt;")&gt;0),COUNTIF($F$672:$F$673,"&lt;&gt;")&gt;1)</formula>
    </cfRule>
  </conditionalFormatting>
  <conditionalFormatting sqref="F673:K673">
    <cfRule type="expression" dxfId="2250" priority="414" stopIfTrue="1">
      <formula>OR(AND(COUNTIF($F669:$F671,"&lt;&gt;")&gt;0,COUNTIF($F$672:$F$673,"&lt;&gt;")&gt;0),COUNTIF($F$672:$F$673,"&lt;&gt;")&gt;1)</formula>
    </cfRule>
    <cfRule type="expression" dxfId="2249" priority="416" stopIfTrue="1">
      <formula>OR(COUNTIF($F669:$F671,"&lt;&gt;")&gt;0,AND(ISBLANK($F673),COUNTIF($F$672:$F$673,"&lt;&gt;")=1))</formula>
    </cfRule>
  </conditionalFormatting>
  <conditionalFormatting sqref="F674:K674">
    <cfRule type="expression" dxfId="2248" priority="405" stopIfTrue="1">
      <formula>AND(COUNTIF($F674:$F680,"&lt;&gt;")&gt;0,COUNTIF($F$681:$F$682,"&lt;&gt;")&gt;0)</formula>
    </cfRule>
    <cfRule type="expression" dxfId="2247" priority="412" stopIfTrue="1">
      <formula>AND(ISBLANK($F$674),COUNTIF($F$681:$F$682,"&lt;&gt;")&gt;0)</formula>
    </cfRule>
  </conditionalFormatting>
  <conditionalFormatting sqref="F675:K675">
    <cfRule type="expression" dxfId="2246" priority="404" stopIfTrue="1">
      <formula>AND(COUNTIF($F674:$F680,"&lt;&gt;")&gt;0,COUNTIF($F$681:$F$682,"&lt;&gt;")&gt;0)</formula>
    </cfRule>
    <cfRule type="expression" dxfId="2245" priority="411" stopIfTrue="1">
      <formula>AND(ISBLANK($F$675),COUNTIF($F$681:$F$682,"&lt;&gt;")&gt;0)</formula>
    </cfRule>
  </conditionalFormatting>
  <conditionalFormatting sqref="F676:K676">
    <cfRule type="expression" dxfId="2244" priority="410" stopIfTrue="1">
      <formula>AND(ISBLANK($F$676),COUNTIF($F$681:$F$682,"&lt;&gt;")&gt;0)</formula>
    </cfRule>
    <cfRule type="expression" dxfId="2243" priority="403" stopIfTrue="1">
      <formula>AND(COUNTIF($F674:$F680,"&lt;&gt;")&gt;0,COUNTIF($F$681:$F$682,"&lt;&gt;")&gt;0)</formula>
    </cfRule>
  </conditionalFormatting>
  <conditionalFormatting sqref="F677:K677">
    <cfRule type="expression" dxfId="2242" priority="402" stopIfTrue="1">
      <formula>AND(COUNTIF($F674:$F680,"&lt;&gt;")&gt;0,COUNTIF($F$681:$F$682,"&lt;&gt;")&gt;0)</formula>
    </cfRule>
    <cfRule type="expression" dxfId="2241" priority="409" stopIfTrue="1">
      <formula>AND(ISBLANK($F$677),COUNTIF($F$681:$F$682,"&lt;&gt;")&gt;0)</formula>
    </cfRule>
  </conditionalFormatting>
  <conditionalFormatting sqref="F678:K678">
    <cfRule type="expression" dxfId="2240" priority="401" stopIfTrue="1">
      <formula>AND(COUNTIF($F674:$F680,"&lt;&gt;")&gt;0,COUNTIF($F$681:$F$682,"&lt;&gt;")&gt;0)</formula>
    </cfRule>
    <cfRule type="expression" dxfId="2239" priority="408" stopIfTrue="1">
      <formula>AND(ISBLANK($F$678),COUNTIF($F$681:$F$682,"&lt;&gt;")&gt;0)</formula>
    </cfRule>
  </conditionalFormatting>
  <conditionalFormatting sqref="F679:K679">
    <cfRule type="expression" dxfId="2238" priority="400" stopIfTrue="1">
      <formula>AND(COUNTIF($F674:$F680,"&lt;&gt;")&gt;0,COUNTIF($F$681:$F$682,"&lt;&gt;")&gt;0)</formula>
    </cfRule>
    <cfRule type="expression" dxfId="2237" priority="407" stopIfTrue="1">
      <formula>AND(ISBLANK($F$679),COUNTIF($F$681:$F$682,"&lt;&gt;")&gt;0)</formula>
    </cfRule>
  </conditionalFormatting>
  <conditionalFormatting sqref="F680:K680">
    <cfRule type="expression" dxfId="2236" priority="399" stopIfTrue="1">
      <formula>AND(COUNTIF($F674:$F680,"&lt;&gt;")&gt;0,COUNTIF($F$681:$F$682,"&lt;&gt;")&gt;0)</formula>
    </cfRule>
    <cfRule type="expression" dxfId="2235" priority="406" stopIfTrue="1">
      <formula>AND(ISBLANK($F$680),COUNTIF($F$681:$F$682,"&lt;&gt;")&gt;0)</formula>
    </cfRule>
  </conditionalFormatting>
  <conditionalFormatting sqref="F681:K681">
    <cfRule type="expression" dxfId="2234" priority="396" stopIfTrue="1">
      <formula>OR(AND(COUNTIF($F674:$F680,"&lt;&gt;")&gt;0,COUNTIF($F$681:$F$682,"&lt;&gt;")&gt;0),COUNTIF($F$681:$F$682,"&lt;&gt;")&gt;1)</formula>
    </cfRule>
    <cfRule type="expression" dxfId="2233" priority="398" stopIfTrue="1">
      <formula>OR(COUNTIF($F674:$F680,"&lt;&gt;")&gt;0,AND(ISBLANK($F681),COUNTIF($F$681:$F$682,"&lt;&gt;")=1))</formula>
    </cfRule>
  </conditionalFormatting>
  <conditionalFormatting sqref="F682:K682">
    <cfRule type="expression" dxfId="2232" priority="397" stopIfTrue="1">
      <formula>OR(COUNTIF($F674:$F680,"&lt;&gt;")&gt;0,AND(ISBLANK($F682),COUNTIF($F$681:$F$682,"&lt;&gt;")=1))</formula>
    </cfRule>
    <cfRule type="expression" dxfId="2231" priority="395" stopIfTrue="1">
      <formula>OR(AND(COUNTIF($F674:$F680,"&lt;&gt;")&gt;0,COUNTIF($F$681:$F$682,"&lt;&gt;")&gt;0),COUNTIF($F$681:$F$682,"&lt;&gt;")&gt;1)</formula>
    </cfRule>
  </conditionalFormatting>
  <conditionalFormatting sqref="F683:K683">
    <cfRule type="expression" dxfId="2230" priority="383" stopIfTrue="1">
      <formula>AND(COUNTIF($F683:$F692,"&lt;&gt;")&gt;0,COUNTIF($F$693:$F$694,"&lt;&gt;")&gt;0)</formula>
    </cfRule>
    <cfRule type="expression" dxfId="2229" priority="393" stopIfTrue="1">
      <formula>AND(ISBLANK($F$683),COUNTIF($F$693:$F$694,"&lt;&gt;")&gt;0)</formula>
    </cfRule>
  </conditionalFormatting>
  <conditionalFormatting sqref="F684:K684">
    <cfRule type="expression" dxfId="2228" priority="382" stopIfTrue="1">
      <formula>AND(COUNTIF($F683:$F692,"&lt;&gt;")&gt;0,COUNTIF($F$693:$F$694,"&lt;&gt;")&gt;0)</formula>
    </cfRule>
    <cfRule type="expression" dxfId="2227" priority="392" stopIfTrue="1">
      <formula>AND(ISBLANK($F$684),COUNTIF($F$693:$F$694,"&lt;&gt;")&gt;0)</formula>
    </cfRule>
  </conditionalFormatting>
  <conditionalFormatting sqref="F685:K685">
    <cfRule type="expression" dxfId="2226" priority="381" stopIfTrue="1">
      <formula>AND(COUNTIF($F683:$F692,"&lt;&gt;")&gt;0,COUNTIF($F$693:$F$694,"&lt;&gt;")&gt;0)</formula>
    </cfRule>
    <cfRule type="expression" dxfId="2225" priority="391" stopIfTrue="1">
      <formula>AND(ISBLANK($F$685),COUNTIF($F$693:$F$694,"&lt;&gt;")&gt;0)</formula>
    </cfRule>
  </conditionalFormatting>
  <conditionalFormatting sqref="F686:K686">
    <cfRule type="expression" dxfId="2224" priority="380" stopIfTrue="1">
      <formula>AND(COUNTIF($F683:$F692,"&lt;&gt;")&gt;0,COUNTIF($F$693:$F$694,"&lt;&gt;")&gt;0)</formula>
    </cfRule>
    <cfRule type="expression" dxfId="2223" priority="390" stopIfTrue="1">
      <formula>AND(ISBLANK($F$686),COUNTIF($F$693:$F$694,"&lt;&gt;")&gt;0)</formula>
    </cfRule>
  </conditionalFormatting>
  <conditionalFormatting sqref="F687:K687">
    <cfRule type="expression" dxfId="2222" priority="379" stopIfTrue="1">
      <formula>AND(COUNTIF($F683:$F692,"&lt;&gt;")&gt;0,COUNTIF($F$693:$F$694,"&lt;&gt;")&gt;0)</formula>
    </cfRule>
    <cfRule type="expression" dxfId="2221" priority="389" stopIfTrue="1">
      <formula>AND(ISBLANK($F$687),COUNTIF($F$693:$F$694,"&lt;&gt;")&gt;0)</formula>
    </cfRule>
  </conditionalFormatting>
  <conditionalFormatting sqref="F688:K688">
    <cfRule type="expression" dxfId="2220" priority="378" stopIfTrue="1">
      <formula>AND(COUNTIF($F683:$F692,"&lt;&gt;")&gt;0,COUNTIF($F$693:$F$694,"&lt;&gt;")&gt;0)</formula>
    </cfRule>
    <cfRule type="expression" dxfId="2219" priority="388" stopIfTrue="1">
      <formula>AND(ISBLANK($F$688),COUNTIF($F$693:$F$694,"&lt;&gt;")&gt;0)</formula>
    </cfRule>
  </conditionalFormatting>
  <conditionalFormatting sqref="F689:K689">
    <cfRule type="expression" dxfId="2218" priority="377" stopIfTrue="1">
      <formula>AND(COUNTIF($F683:$F692,"&lt;&gt;")&gt;0,COUNTIF($F$693:$F$694,"&lt;&gt;")&gt;0)</formula>
    </cfRule>
    <cfRule type="expression" dxfId="2217" priority="387" stopIfTrue="1">
      <formula>AND(ISBLANK($F$689),COUNTIF($F$693:$F$694,"&lt;&gt;")&gt;0)</formula>
    </cfRule>
  </conditionalFormatting>
  <conditionalFormatting sqref="F690:K690">
    <cfRule type="expression" dxfId="2216" priority="376" stopIfTrue="1">
      <formula>AND(COUNTIF($F683:$F692,"&lt;&gt;")&gt;0,COUNTIF($F$693:$F$694,"&lt;&gt;")&gt;0)</formula>
    </cfRule>
    <cfRule type="expression" dxfId="2215" priority="386" stopIfTrue="1">
      <formula>AND(ISBLANK($F$690),COUNTIF($F$693:$F$694,"&lt;&gt;")&gt;0)</formula>
    </cfRule>
  </conditionalFormatting>
  <conditionalFormatting sqref="F691:K691">
    <cfRule type="expression" dxfId="2214" priority="375" stopIfTrue="1">
      <formula>AND(COUNTIF($F683:$F692,"&lt;&gt;")&gt;0,COUNTIF($F$693:$F$694,"&lt;&gt;")&gt;0)</formula>
    </cfRule>
    <cfRule type="expression" dxfId="2213" priority="385" stopIfTrue="1">
      <formula>AND(ISBLANK($F$691),COUNTIF($F$693:$F$694,"&lt;&gt;")&gt;0)</formula>
    </cfRule>
  </conditionalFormatting>
  <conditionalFormatting sqref="F692:K692">
    <cfRule type="expression" dxfId="2212" priority="374" stopIfTrue="1">
      <formula>AND(COUNTIF($F683:$F692,"&lt;&gt;")&gt;0,COUNTIF($F$693:$F$694,"&lt;&gt;")&gt;0)</formula>
    </cfRule>
    <cfRule type="expression" dxfId="2211" priority="384" stopIfTrue="1">
      <formula>AND(ISBLANK($F$692),COUNTIF($F$693:$F$694,"&lt;&gt;")&gt;0)</formula>
    </cfRule>
  </conditionalFormatting>
  <conditionalFormatting sqref="F693:K693">
    <cfRule type="expression" dxfId="2210" priority="373" stopIfTrue="1">
      <formula>OR(COUNTIF($F683:$F692,"&lt;&gt;")&gt;0,AND(ISBLANK($F693),COUNTIF($F$693:$F$694,"&lt;&gt;")=1))</formula>
    </cfRule>
    <cfRule type="expression" dxfId="2209" priority="371" stopIfTrue="1">
      <formula>OR(AND(COUNTIF($F683:$F692,"&lt;&gt;")&gt;0,COUNTIF($F$693:$F$694,"&lt;&gt;")&gt;0),COUNTIF($F$693:$F$694,"&lt;&gt;")&gt;1)</formula>
    </cfRule>
  </conditionalFormatting>
  <conditionalFormatting sqref="F694:K694">
    <cfRule type="expression" dxfId="2208" priority="372" stopIfTrue="1">
      <formula>OR(COUNTIF($F683:$F692,"&lt;&gt;")&gt;0,AND(ISBLANK($F694),COUNTIF($F$693:$F$694,"&lt;&gt;")=1))</formula>
    </cfRule>
    <cfRule type="expression" dxfId="2207" priority="370" stopIfTrue="1">
      <formula>OR(AND(COUNTIF($F683:$F692,"&lt;&gt;")&gt;0,COUNTIF($F$693:$F$694,"&lt;&gt;")&gt;0),COUNTIF($F$693:$F$694,"&lt;&gt;")&gt;1)</formula>
    </cfRule>
  </conditionalFormatting>
  <conditionalFormatting sqref="F695:K695">
    <cfRule type="expression" dxfId="2206" priority="360" stopIfTrue="1">
      <formula>AND(COUNTIF($F695:$F702,"&lt;&gt;")&gt;0,COUNTIF($F$703:$F$704,"&lt;&gt;")&gt;0)</formula>
    </cfRule>
    <cfRule type="expression" dxfId="2205" priority="368" stopIfTrue="1">
      <formula>AND(ISBLANK($F$695),COUNTIF($F$703:$F$704,"&lt;&gt;")&gt;0)</formula>
    </cfRule>
  </conditionalFormatting>
  <conditionalFormatting sqref="F696:K696">
    <cfRule type="expression" dxfId="2204" priority="359" stopIfTrue="1">
      <formula>AND(COUNTIF($F695:$F702,"&lt;&gt;")&gt;0,COUNTIF($F$703:$F$704,"&lt;&gt;")&gt;0)</formula>
    </cfRule>
    <cfRule type="expression" dxfId="2203" priority="367" stopIfTrue="1">
      <formula>AND(ISBLANK($F$696),COUNTIF($F$703:$F$704,"&lt;&gt;")&gt;0)</formula>
    </cfRule>
  </conditionalFormatting>
  <conditionalFormatting sqref="F697:K697">
    <cfRule type="expression" dxfId="2202" priority="366" stopIfTrue="1">
      <formula>AND(ISBLANK($F$697),COUNTIF($F$703:$F$704,"&lt;&gt;")&gt;0)</formula>
    </cfRule>
    <cfRule type="expression" dxfId="2201" priority="358" stopIfTrue="1">
      <formula>AND(COUNTIF($F695:$F702,"&lt;&gt;")&gt;0,COUNTIF($F$703:$F$704,"&lt;&gt;")&gt;0)</formula>
    </cfRule>
  </conditionalFormatting>
  <conditionalFormatting sqref="F698:K698">
    <cfRule type="expression" dxfId="2200" priority="365" stopIfTrue="1">
      <formula>AND(ISBLANK($F$698),COUNTIF($F$703:$F$704,"&lt;&gt;")&gt;0)</formula>
    </cfRule>
    <cfRule type="expression" dxfId="2199" priority="357" stopIfTrue="1">
      <formula>AND(COUNTIF($F695:$F702,"&lt;&gt;")&gt;0,COUNTIF($F$703:$F$704,"&lt;&gt;")&gt;0)</formula>
    </cfRule>
  </conditionalFormatting>
  <conditionalFormatting sqref="F699:K699">
    <cfRule type="expression" dxfId="2198" priority="364" stopIfTrue="1">
      <formula>AND(ISBLANK($F$699),COUNTIF($F$703:$F$704,"&lt;&gt;")&gt;0)</formula>
    </cfRule>
    <cfRule type="expression" dxfId="2197" priority="356" stopIfTrue="1">
      <formula>AND(COUNTIF($F695:$F702,"&lt;&gt;")&gt;0,COUNTIF($F$703:$F$704,"&lt;&gt;")&gt;0)</formula>
    </cfRule>
  </conditionalFormatting>
  <conditionalFormatting sqref="F700:K700">
    <cfRule type="expression" dxfId="2196" priority="363" stopIfTrue="1">
      <formula>AND(ISBLANK($F$700),COUNTIF($F$703:$F$704,"&lt;&gt;")&gt;0)</formula>
    </cfRule>
    <cfRule type="expression" dxfId="2195" priority="355" stopIfTrue="1">
      <formula>AND(COUNTIF($F695:$F702,"&lt;&gt;")&gt;0,COUNTIF($F$703:$F$704,"&lt;&gt;")&gt;0)</formula>
    </cfRule>
  </conditionalFormatting>
  <conditionalFormatting sqref="F701:K701">
    <cfRule type="expression" dxfId="2194" priority="354" stopIfTrue="1">
      <formula>AND(COUNTIF($F695:$F702,"&lt;&gt;")&gt;0,COUNTIF($F$703:$F$704,"&lt;&gt;")&gt;0)</formula>
    </cfRule>
    <cfRule type="expression" dxfId="2193" priority="362" stopIfTrue="1">
      <formula>AND(ISBLANK($F$701),COUNTIF($F$703:$F$704,"&lt;&gt;")&gt;0)</formula>
    </cfRule>
  </conditionalFormatting>
  <conditionalFormatting sqref="F702:K702">
    <cfRule type="expression" dxfId="2192" priority="361" stopIfTrue="1">
      <formula>AND(ISBLANK($F$702),COUNTIF($F$703:$F$704,"&lt;&gt;")&gt;0)</formula>
    </cfRule>
    <cfRule type="expression" dxfId="2191" priority="353" stopIfTrue="1">
      <formula>AND(COUNTIF($F695:$F702,"&lt;&gt;")&gt;0,COUNTIF($F$703:$F$704,"&lt;&gt;")&gt;0)</formula>
    </cfRule>
  </conditionalFormatting>
  <conditionalFormatting sqref="F703:K703">
    <cfRule type="expression" dxfId="2190" priority="352" stopIfTrue="1">
      <formula>OR(COUNTIF($F695:$F702,"&lt;&gt;")&gt;0,AND(ISBLANK($F703),COUNTIF($F$703:$F$704,"&lt;&gt;")=1))</formula>
    </cfRule>
    <cfRule type="expression" dxfId="2189" priority="350" stopIfTrue="1">
      <formula>OR(AND(COUNTIF($F695:$F702,"&lt;&gt;")&gt;0,COUNTIF($F$703:$F$704,"&lt;&gt;")&gt;0),COUNTIF($F$703:$F$704,"&lt;&gt;")&gt;1)</formula>
    </cfRule>
  </conditionalFormatting>
  <conditionalFormatting sqref="F704:K704">
    <cfRule type="expression" dxfId="2188" priority="349" stopIfTrue="1">
      <formula>OR(AND(COUNTIF($F695:$F702,"&lt;&gt;")&gt;0,COUNTIF($F$703:$F$704,"&lt;&gt;")&gt;0),COUNTIF($F$703:$F$704,"&lt;&gt;")&gt;1)</formula>
    </cfRule>
    <cfRule type="expression" dxfId="2187" priority="351" stopIfTrue="1">
      <formula>OR(COUNTIF($F695:$F702,"&lt;&gt;")&gt;0,AND(ISBLANK($F704),COUNTIF($F$703:$F$704,"&lt;&gt;")=1))</formula>
    </cfRule>
  </conditionalFormatting>
  <conditionalFormatting sqref="F705:K707">
    <cfRule type="expression" dxfId="2186" priority="342" stopIfTrue="1">
      <formula>COUNTIF($F$705:$F$707,"&lt;&gt;")&gt;1</formula>
    </cfRule>
    <cfRule type="expression" dxfId="2185" priority="345" stopIfTrue="1">
      <formula>AND(ISBLANK($F705),COUNTIF($F$705:$F$707,"&lt;&gt;")=1)</formula>
    </cfRule>
  </conditionalFormatting>
  <conditionalFormatting sqref="F708:K708">
    <cfRule type="expression" dxfId="2184" priority="340" stopIfTrue="1">
      <formula>AND(ISBLANK($F$708),COUNTIF($F$711:$F$712,"&lt;&gt;")&gt;0)</formula>
    </cfRule>
    <cfRule type="expression" dxfId="2183" priority="337" stopIfTrue="1">
      <formula>AND(COUNTIF($F708:$F710,"&lt;&gt;")&gt;0,COUNTIF($F$711:$F$712,"&lt;&gt;")&gt;0)</formula>
    </cfRule>
  </conditionalFormatting>
  <conditionalFormatting sqref="F709:K709">
    <cfRule type="expression" dxfId="2182" priority="336" stopIfTrue="1">
      <formula>AND(COUNTIF($F708:$F710,"&lt;&gt;")&gt;0,COUNTIF($F$711:$F$712,"&lt;&gt;")&gt;0)</formula>
    </cfRule>
    <cfRule type="expression" dxfId="2181" priority="339" stopIfTrue="1">
      <formula>AND(ISBLANK($F$709),COUNTIF($F$711:$F$712,"&lt;&gt;")&gt;0)</formula>
    </cfRule>
  </conditionalFormatting>
  <conditionalFormatting sqref="F710:K710">
    <cfRule type="expression" dxfId="2180" priority="335" stopIfTrue="1">
      <formula>AND(COUNTIF($F708:$F710,"&lt;&gt;")&gt;0,COUNTIF($F$711:$F$712,"&lt;&gt;")&gt;0)</formula>
    </cfRule>
    <cfRule type="expression" dxfId="2179" priority="338" stopIfTrue="1">
      <formula>AND(ISBLANK($F$710),COUNTIF($F$711:$F$712,"&lt;&gt;")&gt;0)</formula>
    </cfRule>
  </conditionalFormatting>
  <conditionalFormatting sqref="F711:K711">
    <cfRule type="expression" dxfId="2178" priority="332" stopIfTrue="1">
      <formula>OR(AND(COUNTIF($F708:$F710,"&lt;&gt;")&gt;0,COUNTIF($F$711:$F$712,"&lt;&gt;")&gt;0),COUNTIF($F$711:$F$712,"&lt;&gt;")&gt;1)</formula>
    </cfRule>
    <cfRule type="expression" dxfId="2177" priority="334" stopIfTrue="1">
      <formula>OR(COUNTIF($F708:$F710,"&lt;&gt;")&gt;0,AND(ISBLANK($F711),COUNTIF($F$711:$F$712,"&lt;&gt;")=1))</formula>
    </cfRule>
  </conditionalFormatting>
  <conditionalFormatting sqref="F712:K712">
    <cfRule type="expression" dxfId="2176" priority="331" stopIfTrue="1">
      <formula>OR(AND(COUNTIF($F708:$F710,"&lt;&gt;")&gt;0,COUNTIF($F$711:$F$712,"&lt;&gt;")&gt;0),COUNTIF($F$711:$F$712,"&lt;&gt;")&gt;1)</formula>
    </cfRule>
    <cfRule type="expression" dxfId="2175" priority="333" stopIfTrue="1">
      <formula>OR(COUNTIF($F708:$F710,"&lt;&gt;")&gt;0,AND(ISBLANK($F712),COUNTIF($F$711:$F$712,"&lt;&gt;")=1))</formula>
    </cfRule>
  </conditionalFormatting>
  <conditionalFormatting sqref="F713:K713">
    <cfRule type="expression" dxfId="2174" priority="329" stopIfTrue="1">
      <formula>AND(ISBLANK($F$713),COUNTIF($F$717:$F$718,"&lt;&gt;")&gt;0)</formula>
    </cfRule>
    <cfRule type="expression" dxfId="2173" priority="325" stopIfTrue="1">
      <formula>AND(COUNTIF($F713:$F716,"&lt;&gt;")&gt;0,COUNTIF($F$717:$F$718,"&lt;&gt;")&gt;0)</formula>
    </cfRule>
  </conditionalFormatting>
  <conditionalFormatting sqref="F714:K714">
    <cfRule type="expression" dxfId="2172" priority="328" stopIfTrue="1">
      <formula>AND(ISBLANK($F$714),COUNTIF($F$717:$F$718,"&lt;&gt;")&gt;0)</formula>
    </cfRule>
    <cfRule type="expression" dxfId="2171" priority="324" stopIfTrue="1">
      <formula>AND(COUNTIF($F713:$F716,"&lt;&gt;")&gt;0,COUNTIF($F$717:$F$718,"&lt;&gt;")&gt;0)</formula>
    </cfRule>
  </conditionalFormatting>
  <conditionalFormatting sqref="F715:K715">
    <cfRule type="expression" dxfId="2170" priority="327" stopIfTrue="1">
      <formula>AND(ISBLANK($F$715),COUNTIF($F$717:$F$718,"&lt;&gt;")&gt;0)</formula>
    </cfRule>
    <cfRule type="expression" dxfId="2169" priority="323" stopIfTrue="1">
      <formula>AND(COUNTIF($F713:$F716,"&lt;&gt;")&gt;0,COUNTIF($F$717:$F$718,"&lt;&gt;")&gt;0)</formula>
    </cfRule>
  </conditionalFormatting>
  <conditionalFormatting sqref="F716:K716">
    <cfRule type="expression" dxfId="2168" priority="322" stopIfTrue="1">
      <formula>AND(COUNTIF($F713:$F716,"&lt;&gt;")&gt;0,COUNTIF($F$717:$F$718,"&lt;&gt;")&gt;0)</formula>
    </cfRule>
    <cfRule type="expression" dxfId="2167" priority="326" stopIfTrue="1">
      <formula>AND(ISBLANK($F$716),COUNTIF($F$717:$F$718,"&lt;&gt;")&gt;0)</formula>
    </cfRule>
  </conditionalFormatting>
  <conditionalFormatting sqref="F717:K717">
    <cfRule type="expression" dxfId="2166" priority="321" stopIfTrue="1">
      <formula>OR(COUNTIF($F713:$F716,"&lt;&gt;")&gt;0,AND(ISBLANK($F717),COUNTIF($F$717:$F$718,"&lt;&gt;")=1))</formula>
    </cfRule>
    <cfRule type="expression" dxfId="2165" priority="319" stopIfTrue="1">
      <formula>OR(AND(COUNTIF($F713:$F716,"&lt;&gt;")&gt;0,COUNTIF($F$717:$F$718,"&lt;&gt;")&gt;0),COUNTIF($F$717:$F$718,"&lt;&gt;")&gt;1)</formula>
    </cfRule>
  </conditionalFormatting>
  <conditionalFormatting sqref="F718:K718">
    <cfRule type="expression" dxfId="2164" priority="320" stopIfTrue="1">
      <formula>OR(COUNTIF($F713:$F716,"&lt;&gt;")&gt;0,AND(ISBLANK($F718),COUNTIF($F$717:$F$718,"&lt;&gt;")=1))</formula>
    </cfRule>
    <cfRule type="expression" dxfId="2163" priority="318" stopIfTrue="1">
      <formula>OR(AND(COUNTIF($F713:$F716,"&lt;&gt;")&gt;0,COUNTIF($F$717:$F$718,"&lt;&gt;")&gt;0),COUNTIF($F$717:$F$718,"&lt;&gt;")&gt;1)</formula>
    </cfRule>
  </conditionalFormatting>
  <conditionalFormatting sqref="F719:K721">
    <cfRule type="expression" dxfId="2162" priority="314" stopIfTrue="1">
      <formula>AND(ISBLANK($F719),COUNTIF($F$719:$F$721,"&lt;&gt;")=1)</formula>
    </cfRule>
    <cfRule type="expression" dxfId="2161" priority="311" stopIfTrue="1">
      <formula>COUNTIF($F$719:$F$721,"&lt;&gt;")&gt;1</formula>
    </cfRule>
  </conditionalFormatting>
  <conditionalFormatting sqref="F722:K722">
    <cfRule type="expression" dxfId="2160" priority="309" stopIfTrue="1">
      <formula>AND(ISBLANK($F$722),COUNTIF($F$730:$F$731,"&lt;&gt;")&gt;0)</formula>
    </cfRule>
    <cfRule type="expression" dxfId="2159" priority="301" stopIfTrue="1">
      <formula>AND(COUNTIF($F722:$F729,"&lt;&gt;")&gt;0,COUNTIF($F$730:$F$731,"&lt;&gt;")&gt;0)</formula>
    </cfRule>
  </conditionalFormatting>
  <conditionalFormatting sqref="F723:K723">
    <cfRule type="expression" dxfId="2158" priority="300" stopIfTrue="1">
      <formula>AND(COUNTIF($F722:$F729,"&lt;&gt;")&gt;0,COUNTIF($F$730:$F$731,"&lt;&gt;")&gt;0)</formula>
    </cfRule>
    <cfRule type="expression" dxfId="2157" priority="308" stopIfTrue="1">
      <formula>AND(ISBLANK($F$723),COUNTIF($F$730:$F$731,"&lt;&gt;")&gt;0)</formula>
    </cfRule>
  </conditionalFormatting>
  <conditionalFormatting sqref="F724:K724">
    <cfRule type="expression" dxfId="2156" priority="299" stopIfTrue="1">
      <formula>AND(COUNTIF($F722:$F729,"&lt;&gt;")&gt;0,COUNTIF($F$730:$F$731,"&lt;&gt;")&gt;0)</formula>
    </cfRule>
    <cfRule type="expression" dxfId="2155" priority="307" stopIfTrue="1">
      <formula>AND(ISBLANK($F$724),COUNTIF($F$730:$F$731,"&lt;&gt;")&gt;0)</formula>
    </cfRule>
  </conditionalFormatting>
  <conditionalFormatting sqref="F725:K725">
    <cfRule type="expression" dxfId="2154" priority="306" stopIfTrue="1">
      <formula>AND(ISBLANK($F$725),COUNTIF($F$730:$F$731,"&lt;&gt;")&gt;0)</formula>
    </cfRule>
    <cfRule type="expression" dxfId="2153" priority="298" stopIfTrue="1">
      <formula>AND(COUNTIF($F722:$F729,"&lt;&gt;")&gt;0,COUNTIF($F$730:$F$731,"&lt;&gt;")&gt;0)</formula>
    </cfRule>
  </conditionalFormatting>
  <conditionalFormatting sqref="F726:K726">
    <cfRule type="expression" dxfId="2152" priority="305" stopIfTrue="1">
      <formula>AND(ISBLANK($F$726),COUNTIF($F$730:$F$731,"&lt;&gt;")&gt;0)</formula>
    </cfRule>
    <cfRule type="expression" dxfId="2151" priority="297" stopIfTrue="1">
      <formula>AND(COUNTIF($F722:$F729,"&lt;&gt;")&gt;0,COUNTIF($F$730:$F$731,"&lt;&gt;")&gt;0)</formula>
    </cfRule>
  </conditionalFormatting>
  <conditionalFormatting sqref="F727:K727">
    <cfRule type="expression" dxfId="2150" priority="296" stopIfTrue="1">
      <formula>AND(COUNTIF($F722:$F729,"&lt;&gt;")&gt;0,COUNTIF($F$730:$F$731,"&lt;&gt;")&gt;0)</formula>
    </cfRule>
    <cfRule type="expression" dxfId="2149" priority="304" stopIfTrue="1">
      <formula>AND(ISBLANK($F$727),COUNTIF($F$730:$F$731,"&lt;&gt;")&gt;0)</formula>
    </cfRule>
  </conditionalFormatting>
  <conditionalFormatting sqref="F728:K728">
    <cfRule type="expression" dxfId="2148" priority="295" stopIfTrue="1">
      <formula>AND(COUNTIF($F722:$F729,"&lt;&gt;")&gt;0,COUNTIF($F$730:$F$731,"&lt;&gt;")&gt;0)</formula>
    </cfRule>
    <cfRule type="expression" dxfId="2147" priority="303" stopIfTrue="1">
      <formula>AND(ISBLANK($F$728),COUNTIF($F$730:$F$731,"&lt;&gt;")&gt;0)</formula>
    </cfRule>
  </conditionalFormatting>
  <conditionalFormatting sqref="F729:K729">
    <cfRule type="expression" dxfId="2146" priority="302" stopIfTrue="1">
      <formula>AND(ISBLANK($F$729),COUNTIF($F$730:$F$731,"&lt;&gt;")&gt;0)</formula>
    </cfRule>
    <cfRule type="expression" dxfId="2145" priority="294" stopIfTrue="1">
      <formula>AND(COUNTIF($F722:$F729,"&lt;&gt;")&gt;0,COUNTIF($F$730:$F$731,"&lt;&gt;")&gt;0)</formula>
    </cfRule>
  </conditionalFormatting>
  <conditionalFormatting sqref="F730:K730">
    <cfRule type="expression" dxfId="2144" priority="293" stopIfTrue="1">
      <formula>OR(COUNTIF($F722:$F729,"&lt;&gt;")&gt;0,AND(ISBLANK($F730),COUNTIF($F$730:$F$731,"&lt;&gt;")=1))</formula>
    </cfRule>
    <cfRule type="expression" dxfId="2143" priority="291" stopIfTrue="1">
      <formula>OR(AND(COUNTIF($F722:$F729,"&lt;&gt;")&gt;0,COUNTIF($F$730:$F$731,"&lt;&gt;")&gt;0),COUNTIF($F$730:$F$731,"&lt;&gt;")&gt;1)</formula>
    </cfRule>
  </conditionalFormatting>
  <conditionalFormatting sqref="F731:K731">
    <cfRule type="expression" dxfId="2142" priority="290" stopIfTrue="1">
      <formula>OR(AND(COUNTIF($F722:$F729,"&lt;&gt;")&gt;0,COUNTIF($F$730:$F$731,"&lt;&gt;")&gt;0),COUNTIF($F$730:$F$731,"&lt;&gt;")&gt;1)</formula>
    </cfRule>
    <cfRule type="expression" dxfId="2141" priority="292" stopIfTrue="1">
      <formula>OR(COUNTIF($F722:$F729,"&lt;&gt;")&gt;0,AND(ISBLANK($F731),COUNTIF($F$730:$F$731,"&lt;&gt;")=1))</formula>
    </cfRule>
  </conditionalFormatting>
  <conditionalFormatting sqref="F732:K732">
    <cfRule type="expression" dxfId="2140" priority="280" stopIfTrue="1">
      <formula>AND(COUNTIF($F732:$F739,"&lt;&gt;")&gt;0,COUNTIF($F$740:$F$741,"&lt;&gt;")&gt;0)</formula>
    </cfRule>
    <cfRule type="expression" dxfId="2139" priority="288" stopIfTrue="1">
      <formula>AND(ISBLANK($F$732),COUNTIF($F$740:$F$741,"&lt;&gt;")&gt;0)</formula>
    </cfRule>
  </conditionalFormatting>
  <conditionalFormatting sqref="F733:K733">
    <cfRule type="expression" dxfId="2138" priority="287" stopIfTrue="1">
      <formula>AND(ISBLANK($F$733),COUNTIF($F$740:$F$741,"&lt;&gt;")&gt;0)</formula>
    </cfRule>
    <cfRule type="expression" dxfId="2137" priority="279" stopIfTrue="1">
      <formula>AND(COUNTIF($F732:$F739,"&lt;&gt;")&gt;0,COUNTIF($F$740:$F$741,"&lt;&gt;")&gt;0)</formula>
    </cfRule>
  </conditionalFormatting>
  <conditionalFormatting sqref="F734:K734">
    <cfRule type="expression" dxfId="2136" priority="278" stopIfTrue="1">
      <formula>AND(COUNTIF($F732:$F739,"&lt;&gt;")&gt;0,COUNTIF($F$740:$F$741,"&lt;&gt;")&gt;0)</formula>
    </cfRule>
    <cfRule type="expression" dxfId="2135" priority="286" stopIfTrue="1">
      <formula>AND(ISBLANK($F$734),COUNTIF($F$740:$F$741,"&lt;&gt;")&gt;0)</formula>
    </cfRule>
  </conditionalFormatting>
  <conditionalFormatting sqref="F735:K735">
    <cfRule type="expression" dxfId="2134" priority="285" stopIfTrue="1">
      <formula>AND(ISBLANK($F$735),COUNTIF($F$740:$F$741,"&lt;&gt;")&gt;0)</formula>
    </cfRule>
    <cfRule type="expression" dxfId="2133" priority="277" stopIfTrue="1">
      <formula>AND(COUNTIF($F732:$F739,"&lt;&gt;")&gt;0,COUNTIF($F$740:$F$741,"&lt;&gt;")&gt;0)</formula>
    </cfRule>
  </conditionalFormatting>
  <conditionalFormatting sqref="F736:K736">
    <cfRule type="expression" dxfId="2132" priority="276" stopIfTrue="1">
      <formula>AND(COUNTIF($F732:$F739,"&lt;&gt;")&gt;0,COUNTIF($F$740:$F$741,"&lt;&gt;")&gt;0)</formula>
    </cfRule>
    <cfRule type="expression" dxfId="2131" priority="284" stopIfTrue="1">
      <formula>AND(ISBLANK($F$736),COUNTIF($F$740:$F$741,"&lt;&gt;")&gt;0)</formula>
    </cfRule>
  </conditionalFormatting>
  <conditionalFormatting sqref="F737:K737">
    <cfRule type="expression" dxfId="2130" priority="275" stopIfTrue="1">
      <formula>AND(COUNTIF($F732:$F739,"&lt;&gt;")&gt;0,COUNTIF($F$740:$F$741,"&lt;&gt;")&gt;0)</formula>
    </cfRule>
    <cfRule type="expression" dxfId="2129" priority="283" stopIfTrue="1">
      <formula>AND(ISBLANK($F$737),COUNTIF($F$740:$F$741,"&lt;&gt;")&gt;0)</formula>
    </cfRule>
  </conditionalFormatting>
  <conditionalFormatting sqref="F738:K738">
    <cfRule type="expression" dxfId="2128" priority="282" stopIfTrue="1">
      <formula>AND(ISBLANK($F$738),COUNTIF($F$740:$F$741,"&lt;&gt;")&gt;0)</formula>
    </cfRule>
    <cfRule type="expression" dxfId="2127" priority="274" stopIfTrue="1">
      <formula>AND(COUNTIF($F732:$F739,"&lt;&gt;")&gt;0,COUNTIF($F$740:$F$741,"&lt;&gt;")&gt;0)</formula>
    </cfRule>
  </conditionalFormatting>
  <conditionalFormatting sqref="F739:K739">
    <cfRule type="expression" dxfId="2126" priority="281" stopIfTrue="1">
      <formula>AND(ISBLANK($F$739),COUNTIF($F$740:$F$741,"&lt;&gt;")&gt;0)</formula>
    </cfRule>
    <cfRule type="expression" dxfId="2125" priority="273" stopIfTrue="1">
      <formula>AND(COUNTIF($F732:$F739,"&lt;&gt;")&gt;0,COUNTIF($F$740:$F$741,"&lt;&gt;")&gt;0)</formula>
    </cfRule>
  </conditionalFormatting>
  <conditionalFormatting sqref="F740:K740">
    <cfRule type="expression" dxfId="2124" priority="270" stopIfTrue="1">
      <formula>OR(AND(COUNTIF($F732:$F739,"&lt;&gt;")&gt;0,COUNTIF($F$740:$F$741,"&lt;&gt;")&gt;0),COUNTIF($F$740:$F$741,"&lt;&gt;")&gt;1)</formula>
    </cfRule>
    <cfRule type="expression" dxfId="2123" priority="272" stopIfTrue="1">
      <formula>OR(COUNTIF($F732:$F739,"&lt;&gt;")&gt;0,AND(ISBLANK($F740),COUNTIF($F$740:$F$741,"&lt;&gt;")=1))</formula>
    </cfRule>
  </conditionalFormatting>
  <conditionalFormatting sqref="F741:K741">
    <cfRule type="expression" dxfId="2122" priority="269" stopIfTrue="1">
      <formula>OR(AND(COUNTIF($F732:$F739,"&lt;&gt;")&gt;0,COUNTIF($F$740:$F$741,"&lt;&gt;")&gt;0),COUNTIF($F$740:$F$741,"&lt;&gt;")&gt;1)</formula>
    </cfRule>
    <cfRule type="expression" dxfId="2121" priority="271" stopIfTrue="1">
      <formula>OR(COUNTIF($F732:$F739,"&lt;&gt;")&gt;0,AND(ISBLANK($F741),COUNTIF($F$740:$F$741,"&lt;&gt;")=1))</formula>
    </cfRule>
  </conditionalFormatting>
  <conditionalFormatting sqref="F742:K742">
    <cfRule type="expression" dxfId="2120" priority="261" stopIfTrue="1">
      <formula>AND(COUNTIF($F742:$F747,"&lt;&gt;")&gt;0,COUNTIF($F$748:$F$749,"&lt;&gt;")&gt;0)</formula>
    </cfRule>
    <cfRule type="expression" dxfId="2119" priority="267" stopIfTrue="1">
      <formula>AND(ISBLANK($F$742),COUNTIF($F$748:$F$749,"&lt;&gt;")&gt;0)</formula>
    </cfRule>
  </conditionalFormatting>
  <conditionalFormatting sqref="F743:K743">
    <cfRule type="expression" dxfId="2118" priority="260" stopIfTrue="1">
      <formula>AND(COUNTIF($F742:$F747,"&lt;&gt;")&gt;0,COUNTIF($F$748:$F$749,"&lt;&gt;")&gt;0)</formula>
    </cfRule>
    <cfRule type="expression" dxfId="2117" priority="266" stopIfTrue="1">
      <formula>AND(ISBLANK($F$743),COUNTIF($F$748:$F$749,"&lt;&gt;")&gt;0)</formula>
    </cfRule>
  </conditionalFormatting>
  <conditionalFormatting sqref="F744:K744">
    <cfRule type="expression" dxfId="2116" priority="259" stopIfTrue="1">
      <formula>AND(COUNTIF($F742:$F747,"&lt;&gt;")&gt;0,COUNTIF($F$748:$F$749,"&lt;&gt;")&gt;0)</formula>
    </cfRule>
    <cfRule type="expression" dxfId="2115" priority="265" stopIfTrue="1">
      <formula>AND(ISBLANK($F$744),COUNTIF($F$748:$F$749,"&lt;&gt;")&gt;0)</formula>
    </cfRule>
  </conditionalFormatting>
  <conditionalFormatting sqref="F745:K745">
    <cfRule type="expression" dxfId="2114" priority="258" stopIfTrue="1">
      <formula>AND(COUNTIF($F742:$F747,"&lt;&gt;")&gt;0,COUNTIF($F$748:$F$749,"&lt;&gt;")&gt;0)</formula>
    </cfRule>
    <cfRule type="expression" dxfId="2113" priority="264" stopIfTrue="1">
      <formula>AND(ISBLANK($F$745),COUNTIF($F$748:$F$749,"&lt;&gt;")&gt;0)</formula>
    </cfRule>
  </conditionalFormatting>
  <conditionalFormatting sqref="F746:K746">
    <cfRule type="expression" dxfId="2112" priority="257" stopIfTrue="1">
      <formula>AND(COUNTIF($F742:$F747,"&lt;&gt;")&gt;0,COUNTIF($F$748:$F$749,"&lt;&gt;")&gt;0)</formula>
    </cfRule>
    <cfRule type="expression" dxfId="2111" priority="263" stopIfTrue="1">
      <formula>AND(ISBLANK($F$746),COUNTIF($F$748:$F$749,"&lt;&gt;")&gt;0)</formula>
    </cfRule>
  </conditionalFormatting>
  <conditionalFormatting sqref="F747:K747">
    <cfRule type="expression" dxfId="2110" priority="256" stopIfTrue="1">
      <formula>AND(COUNTIF($F742:$F747,"&lt;&gt;")&gt;0,COUNTIF($F$748:$F$749,"&lt;&gt;")&gt;0)</formula>
    </cfRule>
    <cfRule type="expression" dxfId="2109" priority="262" stopIfTrue="1">
      <formula>AND(ISBLANK($F$747),COUNTIF($F$748:$F$749,"&lt;&gt;")&gt;0)</formula>
    </cfRule>
  </conditionalFormatting>
  <conditionalFormatting sqref="F748:K748">
    <cfRule type="expression" dxfId="2108" priority="253" stopIfTrue="1">
      <formula>OR(AND(COUNTIF($F742:$F747,"&lt;&gt;")&gt;0,COUNTIF($F$748:$F$749,"&lt;&gt;")&gt;0),COUNTIF($F$748:$F$749,"&lt;&gt;")&gt;1)</formula>
    </cfRule>
    <cfRule type="expression" dxfId="2107" priority="255" stopIfTrue="1">
      <formula>OR(COUNTIF($F742:$F747,"&lt;&gt;")&gt;0,AND(ISBLANK($F748),COUNTIF($F$748:$F$749,"&lt;&gt;")=1))</formula>
    </cfRule>
  </conditionalFormatting>
  <conditionalFormatting sqref="F749:K749">
    <cfRule type="expression" dxfId="2106" priority="252" stopIfTrue="1">
      <formula>OR(AND(COUNTIF($F742:$F747,"&lt;&gt;")&gt;0,COUNTIF($F$748:$F$749,"&lt;&gt;")&gt;0),COUNTIF($F$748:$F$749,"&lt;&gt;")&gt;1)</formula>
    </cfRule>
    <cfRule type="expression" dxfId="2105" priority="254" stopIfTrue="1">
      <formula>OR(COUNTIF($F742:$F747,"&lt;&gt;")&gt;0,AND(ISBLANK($F749),COUNTIF($F$748:$F$749,"&lt;&gt;")=1))</formula>
    </cfRule>
  </conditionalFormatting>
  <conditionalFormatting sqref="F750:K750">
    <cfRule type="expression" dxfId="2104" priority="250" stopIfTrue="1">
      <formula>AND(ISBLANK($F$750),COUNTIF($F$756:$F$757,"&lt;&gt;")&gt;0)</formula>
    </cfRule>
    <cfRule type="expression" dxfId="2103" priority="244" stopIfTrue="1">
      <formula>AND(COUNTIF($F750:$F755,"&lt;&gt;")&gt;0,COUNTIF($F$756:$F$757,"&lt;&gt;")&gt;0)</formula>
    </cfRule>
  </conditionalFormatting>
  <conditionalFormatting sqref="F751:K751">
    <cfRule type="expression" dxfId="2102" priority="249" stopIfTrue="1">
      <formula>AND(ISBLANK($F$751),COUNTIF($F$756:$F$757,"&lt;&gt;")&gt;0)</formula>
    </cfRule>
    <cfRule type="expression" dxfId="2101" priority="243" stopIfTrue="1">
      <formula>AND(COUNTIF($F750:$F755,"&lt;&gt;")&gt;0,COUNTIF($F$756:$F$757,"&lt;&gt;")&gt;0)</formula>
    </cfRule>
  </conditionalFormatting>
  <conditionalFormatting sqref="F752:K752">
    <cfRule type="expression" dxfId="2100" priority="248" stopIfTrue="1">
      <formula>AND(ISBLANK($F$752),COUNTIF($F$756:$F$757,"&lt;&gt;")&gt;0)</formula>
    </cfRule>
    <cfRule type="expression" dxfId="2099" priority="242" stopIfTrue="1">
      <formula>AND(COUNTIF($F750:$F755,"&lt;&gt;")&gt;0,COUNTIF($F$756:$F$757,"&lt;&gt;")&gt;0)</formula>
    </cfRule>
  </conditionalFormatting>
  <conditionalFormatting sqref="F753:K753">
    <cfRule type="expression" dxfId="2098" priority="241" stopIfTrue="1">
      <formula>AND(COUNTIF($F750:$F755,"&lt;&gt;")&gt;0,COUNTIF($F$756:$F$757,"&lt;&gt;")&gt;0)</formula>
    </cfRule>
    <cfRule type="expression" dxfId="2097" priority="247" stopIfTrue="1">
      <formula>AND(ISBLANK($F$753),COUNTIF($F$756:$F$757,"&lt;&gt;")&gt;0)</formula>
    </cfRule>
  </conditionalFormatting>
  <conditionalFormatting sqref="F754:K754">
    <cfRule type="expression" dxfId="2096" priority="246" stopIfTrue="1">
      <formula>AND(ISBLANK($F$754),COUNTIF($F$756:$F$757,"&lt;&gt;")&gt;0)</formula>
    </cfRule>
    <cfRule type="expression" dxfId="2095" priority="240" stopIfTrue="1">
      <formula>AND(COUNTIF($F750:$F755,"&lt;&gt;")&gt;0,COUNTIF($F$756:$F$757,"&lt;&gt;")&gt;0)</formula>
    </cfRule>
  </conditionalFormatting>
  <conditionalFormatting sqref="F755:K755">
    <cfRule type="expression" dxfId="2094" priority="245" stopIfTrue="1">
      <formula>AND(ISBLANK($F$755),COUNTIF($F$756:$F$757,"&lt;&gt;")&gt;0)</formula>
    </cfRule>
    <cfRule type="expression" dxfId="2093" priority="239" stopIfTrue="1">
      <formula>AND(COUNTIF($F750:$F755,"&lt;&gt;")&gt;0,COUNTIF($F$756:$F$757,"&lt;&gt;")&gt;0)</formula>
    </cfRule>
  </conditionalFormatting>
  <conditionalFormatting sqref="F756:K756">
    <cfRule type="expression" dxfId="2092" priority="238" stopIfTrue="1">
      <formula>OR(COUNTIF($F750:$F755,"&lt;&gt;")&gt;0,AND(ISBLANK($F756),COUNTIF($F$756:$F$757,"&lt;&gt;")=1))</formula>
    </cfRule>
    <cfRule type="expression" dxfId="2091" priority="236" stopIfTrue="1">
      <formula>OR(AND(COUNTIF($F750:$F755,"&lt;&gt;")&gt;0,COUNTIF($F$756:$F$757,"&lt;&gt;")&gt;0),COUNTIF($F$756:$F$757,"&lt;&gt;")&gt;1)</formula>
    </cfRule>
  </conditionalFormatting>
  <conditionalFormatting sqref="F757:K757">
    <cfRule type="expression" dxfId="2090" priority="235" stopIfTrue="1">
      <formula>OR(AND(COUNTIF($F750:$F755,"&lt;&gt;")&gt;0,COUNTIF($F$756:$F$757,"&lt;&gt;")&gt;0),COUNTIF($F$756:$F$757,"&lt;&gt;")&gt;1)</formula>
    </cfRule>
    <cfRule type="expression" dxfId="2089" priority="237" stopIfTrue="1">
      <formula>OR(COUNTIF($F750:$F755,"&lt;&gt;")&gt;0,AND(ISBLANK($F757),COUNTIF($F$756:$F$757,"&lt;&gt;")=1))</formula>
    </cfRule>
  </conditionalFormatting>
  <conditionalFormatting sqref="F758:K758">
    <cfRule type="expression" dxfId="2088" priority="233" stopIfTrue="1">
      <formula>AND(ISBLANK($F$758),COUNTIF($F$761:$F$762,"&lt;&gt;")&gt;0)</formula>
    </cfRule>
    <cfRule type="expression" dxfId="2087" priority="230" stopIfTrue="1">
      <formula>AND(COUNTIF($F758:$F760,"&lt;&gt;")&gt;0,COUNTIF($F$761:$F$762,"&lt;&gt;")&gt;0)</formula>
    </cfRule>
  </conditionalFormatting>
  <conditionalFormatting sqref="F759:K759">
    <cfRule type="expression" dxfId="2086" priority="229" stopIfTrue="1">
      <formula>AND(COUNTIF($F758:$F760,"&lt;&gt;")&gt;0,COUNTIF($F$761:$F$762,"&lt;&gt;")&gt;0)</formula>
    </cfRule>
    <cfRule type="expression" dxfId="2085" priority="232" stopIfTrue="1">
      <formula>AND(ISBLANK($F$759),COUNTIF($F$761:$F$762,"&lt;&gt;")&gt;0)</formula>
    </cfRule>
  </conditionalFormatting>
  <conditionalFormatting sqref="F760:K760">
    <cfRule type="expression" dxfId="2084" priority="231" stopIfTrue="1">
      <formula>AND(ISBLANK($F$760),COUNTIF($F$761:$F$762,"&lt;&gt;")&gt;0)</formula>
    </cfRule>
    <cfRule type="expression" dxfId="2083" priority="228" stopIfTrue="1">
      <formula>AND(COUNTIF($F758:$F760,"&lt;&gt;")&gt;0,COUNTIF($F$761:$F$762,"&lt;&gt;")&gt;0)</formula>
    </cfRule>
  </conditionalFormatting>
  <conditionalFormatting sqref="F761:K761">
    <cfRule type="expression" dxfId="2082" priority="227" stopIfTrue="1">
      <formula>OR(COUNTIF($F758:$F760,"&lt;&gt;")&gt;0,AND(ISBLANK($F761),COUNTIF($F$761:$F$762,"&lt;&gt;")=1))</formula>
    </cfRule>
    <cfRule type="expression" dxfId="2081" priority="225" stopIfTrue="1">
      <formula>OR(AND(COUNTIF($F758:$F760,"&lt;&gt;")&gt;0,COUNTIF($F$761:$F$762,"&lt;&gt;")&gt;0),COUNTIF($F$761:$F$762,"&lt;&gt;")&gt;1)</formula>
    </cfRule>
  </conditionalFormatting>
  <conditionalFormatting sqref="F762:K762">
    <cfRule type="expression" dxfId="2080" priority="226" stopIfTrue="1">
      <formula>OR(COUNTIF($F758:$F760,"&lt;&gt;")&gt;0,AND(ISBLANK($F762),COUNTIF($F$761:$F$762,"&lt;&gt;")=1))</formula>
    </cfRule>
    <cfRule type="expression" dxfId="2079" priority="224" stopIfTrue="1">
      <formula>OR(AND(COUNTIF($F758:$F760,"&lt;&gt;")&gt;0,COUNTIF($F$761:$F$762,"&lt;&gt;")&gt;0),COUNTIF($F$761:$F$762,"&lt;&gt;")&gt;1)</formula>
    </cfRule>
  </conditionalFormatting>
  <conditionalFormatting sqref="F763:K763">
    <cfRule type="expression" dxfId="2078" priority="222" stopIfTrue="1">
      <formula>AND(ISBLANK($F$763),COUNTIF($F$774:$F$775,"&lt;&gt;")&gt;0)</formula>
    </cfRule>
    <cfRule type="expression" dxfId="2077" priority="211" stopIfTrue="1">
      <formula>AND(COUNTIF($F763:$F773,"&lt;&gt;")&gt;0,COUNTIF($F$774:$F$775,"&lt;&gt;")&gt;0)</formula>
    </cfRule>
  </conditionalFormatting>
  <conditionalFormatting sqref="F764:K764">
    <cfRule type="expression" dxfId="2076" priority="221" stopIfTrue="1">
      <formula>AND(ISBLANK($F$764),COUNTIF($F$774:$F$775,"&lt;&gt;")&gt;0)</formula>
    </cfRule>
    <cfRule type="expression" dxfId="2075" priority="210" stopIfTrue="1">
      <formula>AND(COUNTIF($F763:$F773,"&lt;&gt;")&gt;0,COUNTIF($F$774:$F$775,"&lt;&gt;")&gt;0)</formula>
    </cfRule>
  </conditionalFormatting>
  <conditionalFormatting sqref="F765:K765">
    <cfRule type="expression" dxfId="2074" priority="220" stopIfTrue="1">
      <formula>AND(ISBLANK($F$765),COUNTIF($F$774:$F$775,"&lt;&gt;")&gt;0)</formula>
    </cfRule>
    <cfRule type="expression" dxfId="2073" priority="209" stopIfTrue="1">
      <formula>AND(COUNTIF($F763:$F773,"&lt;&gt;")&gt;0,COUNTIF($F$774:$F$775,"&lt;&gt;")&gt;0)</formula>
    </cfRule>
  </conditionalFormatting>
  <conditionalFormatting sqref="F766:K766">
    <cfRule type="expression" dxfId="2072" priority="219" stopIfTrue="1">
      <formula>AND(ISBLANK($F$766),COUNTIF($F$774:$F$775,"&lt;&gt;")&gt;0)</formula>
    </cfRule>
    <cfRule type="expression" dxfId="2071" priority="208" stopIfTrue="1">
      <formula>AND(COUNTIF($F763:$F773,"&lt;&gt;")&gt;0,COUNTIF($F$774:$F$775,"&lt;&gt;")&gt;0)</formula>
    </cfRule>
  </conditionalFormatting>
  <conditionalFormatting sqref="F767:K767">
    <cfRule type="expression" dxfId="2070" priority="218" stopIfTrue="1">
      <formula>AND(ISBLANK($F$767),COUNTIF($F$774:$F$775,"&lt;&gt;")&gt;0)</formula>
    </cfRule>
    <cfRule type="expression" dxfId="2069" priority="207" stopIfTrue="1">
      <formula>AND(COUNTIF($F763:$F773,"&lt;&gt;")&gt;0,COUNTIF($F$774:$F$775,"&lt;&gt;")&gt;0)</formula>
    </cfRule>
  </conditionalFormatting>
  <conditionalFormatting sqref="F768:K768">
    <cfRule type="expression" dxfId="2068" priority="206" stopIfTrue="1">
      <formula>AND(COUNTIF($F763:$F773,"&lt;&gt;")&gt;0,COUNTIF($F$774:$F$775,"&lt;&gt;")&gt;0)</formula>
    </cfRule>
    <cfRule type="expression" dxfId="2067" priority="217" stopIfTrue="1">
      <formula>AND(ISBLANK($F$768),COUNTIF($F$774:$F$775,"&lt;&gt;")&gt;0)</formula>
    </cfRule>
  </conditionalFormatting>
  <conditionalFormatting sqref="F769:K769">
    <cfRule type="expression" dxfId="2066" priority="205" stopIfTrue="1">
      <formula>AND(COUNTIF($F763:$F773,"&lt;&gt;")&gt;0,COUNTIF($F$774:$F$775,"&lt;&gt;")&gt;0)</formula>
    </cfRule>
    <cfRule type="expression" dxfId="2065" priority="216" stopIfTrue="1">
      <formula>AND(ISBLANK($F$769),COUNTIF($F$774:$F$775,"&lt;&gt;")&gt;0)</formula>
    </cfRule>
  </conditionalFormatting>
  <conditionalFormatting sqref="F770:K770">
    <cfRule type="expression" dxfId="2064" priority="215" stopIfTrue="1">
      <formula>AND(ISBLANK($F$770),COUNTIF($F$774:$F$775,"&lt;&gt;")&gt;0)</formula>
    </cfRule>
    <cfRule type="expression" dxfId="2063" priority="204" stopIfTrue="1">
      <formula>AND(COUNTIF($F763:$F773,"&lt;&gt;")&gt;0,COUNTIF($F$774:$F$775,"&lt;&gt;")&gt;0)</formula>
    </cfRule>
  </conditionalFormatting>
  <conditionalFormatting sqref="F771:K771">
    <cfRule type="expression" dxfId="2062" priority="203" stopIfTrue="1">
      <formula>AND(COUNTIF($F763:$F773,"&lt;&gt;")&gt;0,COUNTIF($F$774:$F$775,"&lt;&gt;")&gt;0)</formula>
    </cfRule>
    <cfRule type="expression" dxfId="2061" priority="214" stopIfTrue="1">
      <formula>AND(ISBLANK($F$771),COUNTIF($F$774:$F$775,"&lt;&gt;")&gt;0)</formula>
    </cfRule>
  </conditionalFormatting>
  <conditionalFormatting sqref="F772:K772">
    <cfRule type="expression" dxfId="2060" priority="213" stopIfTrue="1">
      <formula>AND(ISBLANK($F$772),COUNTIF($F$774:$F$775,"&lt;&gt;")&gt;0)</formula>
    </cfRule>
    <cfRule type="expression" dxfId="2059" priority="202" stopIfTrue="1">
      <formula>AND(COUNTIF($F763:$F773,"&lt;&gt;")&gt;0,COUNTIF($F$774:$F$775,"&lt;&gt;")&gt;0)</formula>
    </cfRule>
  </conditionalFormatting>
  <conditionalFormatting sqref="F773:K773">
    <cfRule type="expression" dxfId="2058" priority="201" stopIfTrue="1">
      <formula>AND(COUNTIF($F763:$F773,"&lt;&gt;")&gt;0,COUNTIF($F$774:$F$775,"&lt;&gt;")&gt;0)</formula>
    </cfRule>
    <cfRule type="expression" dxfId="2057" priority="212" stopIfTrue="1">
      <formula>AND(ISBLANK($F$773),COUNTIF($F$774:$F$775,"&lt;&gt;")&gt;0)</formula>
    </cfRule>
  </conditionalFormatting>
  <conditionalFormatting sqref="F774:K774">
    <cfRule type="expression" dxfId="2056" priority="198" stopIfTrue="1">
      <formula>OR(AND(COUNTIF($F763:$F773,"&lt;&gt;")&gt;0,COUNTIF($F$774:$F$775,"&lt;&gt;")&gt;0),COUNTIF($F$774:$F$775,"&lt;&gt;")&gt;1)</formula>
    </cfRule>
    <cfRule type="expression" dxfId="2055" priority="200" stopIfTrue="1">
      <formula>OR(COUNTIF($F763:$F773,"&lt;&gt;")&gt;0,AND(ISBLANK($F774),COUNTIF($F$774:$F$775,"&lt;&gt;")=1))</formula>
    </cfRule>
  </conditionalFormatting>
  <conditionalFormatting sqref="F775:K775">
    <cfRule type="expression" dxfId="2054" priority="197" stopIfTrue="1">
      <formula>OR(AND(COUNTIF($F763:$F773,"&lt;&gt;")&gt;0,COUNTIF($F$774:$F$775,"&lt;&gt;")&gt;0),COUNTIF($F$774:$F$775,"&lt;&gt;")&gt;1)</formula>
    </cfRule>
    <cfRule type="expression" dxfId="2053" priority="199" stopIfTrue="1">
      <formula>OR(COUNTIF($F763:$F773,"&lt;&gt;")&gt;0,AND(ISBLANK($F775),COUNTIF($F$774:$F$775,"&lt;&gt;")=1))</formula>
    </cfRule>
  </conditionalFormatting>
  <conditionalFormatting sqref="F776:K776">
    <cfRule type="expression" dxfId="2052" priority="187" stopIfTrue="1">
      <formula>AND(COUNTIF($F776:$F783,"&lt;&gt;")&gt;0,COUNTIF($F$784:$F$785,"&lt;&gt;")&gt;0)</formula>
    </cfRule>
    <cfRule type="expression" dxfId="2051" priority="195" stopIfTrue="1">
      <formula>AND(ISBLANK($F$776),COUNTIF($F$784:$F$785,"&lt;&gt;")&gt;0)</formula>
    </cfRule>
  </conditionalFormatting>
  <conditionalFormatting sqref="F777:K777">
    <cfRule type="expression" dxfId="2050" priority="186" stopIfTrue="1">
      <formula>AND(COUNTIF($F776:$F783,"&lt;&gt;")&gt;0,COUNTIF($F$784:$F$785,"&lt;&gt;")&gt;0)</formula>
    </cfRule>
    <cfRule type="expression" dxfId="2049" priority="194" stopIfTrue="1">
      <formula>AND(ISBLANK($F$777),COUNTIF($F$784:$F$785,"&lt;&gt;")&gt;0)</formula>
    </cfRule>
  </conditionalFormatting>
  <conditionalFormatting sqref="F778:K778">
    <cfRule type="expression" dxfId="2048" priority="185" stopIfTrue="1">
      <formula>AND(COUNTIF($F776:$F783,"&lt;&gt;")&gt;0,COUNTIF($F$784:$F$785,"&lt;&gt;")&gt;0)</formula>
    </cfRule>
    <cfRule type="expression" dxfId="2047" priority="193" stopIfTrue="1">
      <formula>AND(ISBLANK($F$778),COUNTIF($F$784:$F$785,"&lt;&gt;")&gt;0)</formula>
    </cfRule>
  </conditionalFormatting>
  <conditionalFormatting sqref="F779:K779">
    <cfRule type="expression" dxfId="2046" priority="184" stopIfTrue="1">
      <formula>AND(COUNTIF($F776:$F783,"&lt;&gt;")&gt;0,COUNTIF($F$784:$F$785,"&lt;&gt;")&gt;0)</formula>
    </cfRule>
    <cfRule type="expression" dxfId="2045" priority="192" stopIfTrue="1">
      <formula>AND(ISBLANK($F$779),COUNTIF($F$784:$F$785,"&lt;&gt;")&gt;0)</formula>
    </cfRule>
  </conditionalFormatting>
  <conditionalFormatting sqref="F780:K780">
    <cfRule type="expression" dxfId="2044" priority="183" stopIfTrue="1">
      <formula>AND(COUNTIF($F776:$F783,"&lt;&gt;")&gt;0,COUNTIF($F$784:$F$785,"&lt;&gt;")&gt;0)</formula>
    </cfRule>
    <cfRule type="expression" dxfId="2043" priority="191" stopIfTrue="1">
      <formula>AND(ISBLANK($F$780),COUNTIF($F$784:$F$785,"&lt;&gt;")&gt;0)</formula>
    </cfRule>
  </conditionalFormatting>
  <conditionalFormatting sqref="F781:K781">
    <cfRule type="expression" dxfId="2042" priority="182" stopIfTrue="1">
      <formula>AND(COUNTIF($F776:$F783,"&lt;&gt;")&gt;0,COUNTIF($F$784:$F$785,"&lt;&gt;")&gt;0)</formula>
    </cfRule>
    <cfRule type="expression" dxfId="2041" priority="190" stopIfTrue="1">
      <formula>AND(ISBLANK($F$781),COUNTIF($F$784:$F$785,"&lt;&gt;")&gt;0)</formula>
    </cfRule>
  </conditionalFormatting>
  <conditionalFormatting sqref="F782:K782">
    <cfRule type="expression" dxfId="2040" priority="181" stopIfTrue="1">
      <formula>AND(COUNTIF($F776:$F783,"&lt;&gt;")&gt;0,COUNTIF($F$784:$F$785,"&lt;&gt;")&gt;0)</formula>
    </cfRule>
    <cfRule type="expression" dxfId="2039" priority="189" stopIfTrue="1">
      <formula>AND(ISBLANK($F$782),COUNTIF($F$784:$F$785,"&lt;&gt;")&gt;0)</formula>
    </cfRule>
  </conditionalFormatting>
  <conditionalFormatting sqref="F783:K783">
    <cfRule type="expression" dxfId="2038" priority="180" stopIfTrue="1">
      <formula>AND(COUNTIF($F776:$F783,"&lt;&gt;")&gt;0,COUNTIF($F$784:$F$785,"&lt;&gt;")&gt;0)</formula>
    </cfRule>
    <cfRule type="expression" dxfId="2037" priority="188" stopIfTrue="1">
      <formula>AND(ISBLANK($F$783),COUNTIF($F$784:$F$785,"&lt;&gt;")&gt;0)</formula>
    </cfRule>
  </conditionalFormatting>
  <conditionalFormatting sqref="F784:K784">
    <cfRule type="expression" dxfId="2036" priority="177" stopIfTrue="1">
      <formula>OR(AND(COUNTIF($F776:$F783,"&lt;&gt;")&gt;0,COUNTIF($F$784:$F$785,"&lt;&gt;")&gt;0),COUNTIF($F$784:$F$785,"&lt;&gt;")&gt;1)</formula>
    </cfRule>
    <cfRule type="expression" dxfId="2035" priority="179" stopIfTrue="1">
      <formula>OR(COUNTIF($F776:$F783,"&lt;&gt;")&gt;0,AND(ISBLANK($F784),COUNTIF($F$784:$F$785,"&lt;&gt;")=1))</formula>
    </cfRule>
  </conditionalFormatting>
  <conditionalFormatting sqref="F785:K785">
    <cfRule type="expression" dxfId="2034" priority="176" stopIfTrue="1">
      <formula>OR(AND(COUNTIF($F776:$F783,"&lt;&gt;")&gt;0,COUNTIF($F$784:$F$785,"&lt;&gt;")&gt;0),COUNTIF($F$784:$F$785,"&lt;&gt;")&gt;1)</formula>
    </cfRule>
    <cfRule type="expression" dxfId="2033" priority="178" stopIfTrue="1">
      <formula>OR(COUNTIF($F776:$F783,"&lt;&gt;")&gt;0,AND(ISBLANK($F785),COUNTIF($F$784:$F$785,"&lt;&gt;")=1))</formula>
    </cfRule>
  </conditionalFormatting>
  <conditionalFormatting sqref="F786:K786">
    <cfRule type="expression" dxfId="2032" priority="174" stopIfTrue="1">
      <formula>AND(ISBLANK($F$786),COUNTIF($F$800:$F$801,"&lt;&gt;")&gt;0)</formula>
    </cfRule>
    <cfRule type="expression" dxfId="2031" priority="160" stopIfTrue="1">
      <formula>AND(COUNTIF($F786:$F799,"&lt;&gt;")&gt;0,COUNTIF($F$800:$F$801,"&lt;&gt;")&gt;0)</formula>
    </cfRule>
  </conditionalFormatting>
  <conditionalFormatting sqref="F787:K787">
    <cfRule type="expression" dxfId="2030" priority="173" stopIfTrue="1">
      <formula>AND(ISBLANK($F$787),COUNTIF($F$800:$F$801,"&lt;&gt;")&gt;0)</formula>
    </cfRule>
    <cfRule type="expression" dxfId="2029" priority="159" stopIfTrue="1">
      <formula>AND(COUNTIF($F786:$F799,"&lt;&gt;")&gt;0,COUNTIF($F$800:$F$801,"&lt;&gt;")&gt;0)</formula>
    </cfRule>
  </conditionalFormatting>
  <conditionalFormatting sqref="F788:K788">
    <cfRule type="expression" dxfId="2028" priority="172" stopIfTrue="1">
      <formula>AND(ISBLANK($F$788),COUNTIF($F$800:$F$801,"&lt;&gt;")&gt;0)</formula>
    </cfRule>
    <cfRule type="expression" dxfId="2027" priority="158" stopIfTrue="1">
      <formula>AND(COUNTIF($F786:$F799,"&lt;&gt;")&gt;0,COUNTIF($F$800:$F$801,"&lt;&gt;")&gt;0)</formula>
    </cfRule>
  </conditionalFormatting>
  <conditionalFormatting sqref="F789:K789">
    <cfRule type="expression" dxfId="2026" priority="171" stopIfTrue="1">
      <formula>AND(ISBLANK($F$789),COUNTIF($F$800:$F$801,"&lt;&gt;")&gt;0)</formula>
    </cfRule>
    <cfRule type="expression" dxfId="2025" priority="157" stopIfTrue="1">
      <formula>AND(COUNTIF($F786:$F799,"&lt;&gt;")&gt;0,COUNTIF($F$800:$F$801,"&lt;&gt;")&gt;0)</formula>
    </cfRule>
  </conditionalFormatting>
  <conditionalFormatting sqref="F790:K790">
    <cfRule type="expression" dxfId="2024" priority="170" stopIfTrue="1">
      <formula>AND(ISBLANK($F$790),COUNTIF($F$800:$F$801,"&lt;&gt;")&gt;0)</formula>
    </cfRule>
    <cfRule type="expression" dxfId="2023" priority="156" stopIfTrue="1">
      <formula>AND(COUNTIF($F786:$F799,"&lt;&gt;")&gt;0,COUNTIF($F$800:$F$801,"&lt;&gt;")&gt;0)</formula>
    </cfRule>
  </conditionalFormatting>
  <conditionalFormatting sqref="F791:K791">
    <cfRule type="expression" dxfId="2022" priority="155" stopIfTrue="1">
      <formula>AND(COUNTIF($F786:$F799,"&lt;&gt;")&gt;0,COUNTIF($F$800:$F$801,"&lt;&gt;")&gt;0)</formula>
    </cfRule>
    <cfRule type="expression" dxfId="2021" priority="169" stopIfTrue="1">
      <formula>AND(ISBLANK($F$791),COUNTIF($F$800:$F$801,"&lt;&gt;")&gt;0)</formula>
    </cfRule>
  </conditionalFormatting>
  <conditionalFormatting sqref="F792:K792">
    <cfRule type="expression" dxfId="2020" priority="154" stopIfTrue="1">
      <formula>AND(COUNTIF($F786:$F799,"&lt;&gt;")&gt;0,COUNTIF($F$800:$F$801,"&lt;&gt;")&gt;0)</formula>
    </cfRule>
    <cfRule type="expression" dxfId="2019" priority="168" stopIfTrue="1">
      <formula>AND(ISBLANK($F$792),COUNTIF($F$800:$F$801,"&lt;&gt;")&gt;0)</formula>
    </cfRule>
  </conditionalFormatting>
  <conditionalFormatting sqref="F793:K793">
    <cfRule type="expression" dxfId="2018" priority="153" stopIfTrue="1">
      <formula>AND(COUNTIF($F786:$F799,"&lt;&gt;")&gt;0,COUNTIF($F$800:$F$801,"&lt;&gt;")&gt;0)</formula>
    </cfRule>
    <cfRule type="expression" dxfId="2017" priority="167" stopIfTrue="1">
      <formula>AND(ISBLANK($F$793),COUNTIF($F$800:$F$801,"&lt;&gt;")&gt;0)</formula>
    </cfRule>
  </conditionalFormatting>
  <conditionalFormatting sqref="F794:K794">
    <cfRule type="expression" dxfId="2016" priority="152" stopIfTrue="1">
      <formula>AND(COUNTIF($F786:$F799,"&lt;&gt;")&gt;0,COUNTIF($F$800:$F$801,"&lt;&gt;")&gt;0)</formula>
    </cfRule>
    <cfRule type="expression" dxfId="2015" priority="166" stopIfTrue="1">
      <formula>AND(ISBLANK($F$794),COUNTIF($F$800:$F$801,"&lt;&gt;")&gt;0)</formula>
    </cfRule>
  </conditionalFormatting>
  <conditionalFormatting sqref="F795:K795">
    <cfRule type="expression" dxfId="2014" priority="151" stopIfTrue="1">
      <formula>AND(COUNTIF($F786:$F799,"&lt;&gt;")&gt;0,COUNTIF($F$800:$F$801,"&lt;&gt;")&gt;0)</formula>
    </cfRule>
    <cfRule type="expression" dxfId="2013" priority="165" stopIfTrue="1">
      <formula>AND(ISBLANK($F$795),COUNTIF($F$800:$F$801,"&lt;&gt;")&gt;0)</formula>
    </cfRule>
  </conditionalFormatting>
  <conditionalFormatting sqref="F796:K796">
    <cfRule type="expression" dxfId="2012" priority="150" stopIfTrue="1">
      <formula>AND(COUNTIF($F786:$F799,"&lt;&gt;")&gt;0,COUNTIF($F$800:$F$801,"&lt;&gt;")&gt;0)</formula>
    </cfRule>
    <cfRule type="expression" dxfId="2011" priority="164" stopIfTrue="1">
      <formula>AND(ISBLANK($F$796),COUNTIF($F$800:$F$801,"&lt;&gt;")&gt;0)</formula>
    </cfRule>
  </conditionalFormatting>
  <conditionalFormatting sqref="F797:K797">
    <cfRule type="expression" dxfId="2010" priority="149" stopIfTrue="1">
      <formula>AND(COUNTIF($F786:$F799,"&lt;&gt;")&gt;0,COUNTIF($F$800:$F$801,"&lt;&gt;")&gt;0)</formula>
    </cfRule>
    <cfRule type="expression" dxfId="2009" priority="163" stopIfTrue="1">
      <formula>AND(ISBLANK($F$797),COUNTIF($F$800:$F$801,"&lt;&gt;")&gt;0)</formula>
    </cfRule>
  </conditionalFormatting>
  <conditionalFormatting sqref="F798:K798">
    <cfRule type="expression" dxfId="2008" priority="162" stopIfTrue="1">
      <formula>AND(ISBLANK($F$798),COUNTIF($F$800:$F$801,"&lt;&gt;")&gt;0)</formula>
    </cfRule>
    <cfRule type="expression" dxfId="2007" priority="148" stopIfTrue="1">
      <formula>AND(COUNTIF($F786:$F799,"&lt;&gt;")&gt;0,COUNTIF($F$800:$F$801,"&lt;&gt;")&gt;0)</formula>
    </cfRule>
  </conditionalFormatting>
  <conditionalFormatting sqref="F799:K799">
    <cfRule type="expression" dxfId="2006" priority="161" stopIfTrue="1">
      <formula>AND(ISBLANK($F$799),COUNTIF($F$800:$F$801,"&lt;&gt;")&gt;0)</formula>
    </cfRule>
    <cfRule type="expression" dxfId="2005" priority="147" stopIfTrue="1">
      <formula>AND(COUNTIF($F786:$F799,"&lt;&gt;")&gt;0,COUNTIF($F$800:$F$801,"&lt;&gt;")&gt;0)</formula>
    </cfRule>
  </conditionalFormatting>
  <conditionalFormatting sqref="F800:K800">
    <cfRule type="expression" dxfId="2004" priority="144" stopIfTrue="1">
      <formula>OR(AND(COUNTIF($F786:$F799,"&lt;&gt;")&gt;0,COUNTIF($F$800:$F$801,"&lt;&gt;")&gt;0),COUNTIF($F$800:$F$801,"&lt;&gt;")&gt;1)</formula>
    </cfRule>
    <cfRule type="expression" dxfId="2003" priority="146" stopIfTrue="1">
      <formula>OR(COUNTIF($F786:$F799,"&lt;&gt;")&gt;0,AND(ISBLANK($F800),COUNTIF($F$800:$F$801,"&lt;&gt;")=1))</formula>
    </cfRule>
  </conditionalFormatting>
  <conditionalFormatting sqref="F801:K801">
    <cfRule type="expression" dxfId="2002" priority="145" stopIfTrue="1">
      <formula>OR(COUNTIF($F786:$F799,"&lt;&gt;")&gt;0,AND(ISBLANK($F801),COUNTIF($F$800:$F$801,"&lt;&gt;")=1))</formula>
    </cfRule>
    <cfRule type="expression" dxfId="2001" priority="143" stopIfTrue="1">
      <formula>OR(AND(COUNTIF($F786:$F799,"&lt;&gt;")&gt;0,COUNTIF($F$800:$F$801,"&lt;&gt;")&gt;0),COUNTIF($F$800:$F$801,"&lt;&gt;")&gt;1)</formula>
    </cfRule>
  </conditionalFormatting>
  <conditionalFormatting sqref="F802:K802">
    <cfRule type="expression" dxfId="2000" priority="141" stopIfTrue="1">
      <formula>AND(ISBLANK($F$802),COUNTIF($F$820:$F$821,"&lt;&gt;")&gt;0)</formula>
    </cfRule>
    <cfRule type="expression" dxfId="1999" priority="123" stopIfTrue="1">
      <formula>AND(COUNTIF($F802:$F819,"&lt;&gt;")&gt;0,COUNTIF($F$820:$F$821,"&lt;&gt;")&gt;0)</formula>
    </cfRule>
  </conditionalFormatting>
  <conditionalFormatting sqref="F803:K803">
    <cfRule type="expression" dxfId="1998" priority="140" stopIfTrue="1">
      <formula>AND(ISBLANK($F$803),COUNTIF($F$820:$F$821,"&lt;&gt;")&gt;0)</formula>
    </cfRule>
    <cfRule type="expression" dxfId="1997" priority="122" stopIfTrue="1">
      <formula>AND(COUNTIF($F802:$F819,"&lt;&gt;")&gt;0,COUNTIF($F$820:$F$821,"&lt;&gt;")&gt;0)</formula>
    </cfRule>
  </conditionalFormatting>
  <conditionalFormatting sqref="F804:K804">
    <cfRule type="expression" dxfId="1996" priority="139" stopIfTrue="1">
      <formula>AND(ISBLANK($F$804),COUNTIF($F$820:$F$821,"&lt;&gt;")&gt;0)</formula>
    </cfRule>
    <cfRule type="expression" dxfId="1995" priority="121" stopIfTrue="1">
      <formula>AND(COUNTIF($F802:$F819,"&lt;&gt;")&gt;0,COUNTIF($F$820:$F$821,"&lt;&gt;")&gt;0)</formula>
    </cfRule>
  </conditionalFormatting>
  <conditionalFormatting sqref="F805:K805">
    <cfRule type="expression" dxfId="1994" priority="138" stopIfTrue="1">
      <formula>AND(ISBLANK($F$805),COUNTIF($F$820:$F$821,"&lt;&gt;")&gt;0)</formula>
    </cfRule>
    <cfRule type="expression" dxfId="1993" priority="120" stopIfTrue="1">
      <formula>AND(COUNTIF($F802:$F819,"&lt;&gt;")&gt;0,COUNTIF($F$820:$F$821,"&lt;&gt;")&gt;0)</formula>
    </cfRule>
  </conditionalFormatting>
  <conditionalFormatting sqref="F806:K806">
    <cfRule type="expression" dxfId="1992" priority="137" stopIfTrue="1">
      <formula>AND(ISBLANK($F$806),COUNTIF($F$820:$F$821,"&lt;&gt;")&gt;0)</formula>
    </cfRule>
    <cfRule type="expression" dxfId="1991" priority="119" stopIfTrue="1">
      <formula>AND(COUNTIF($F802:$F819,"&lt;&gt;")&gt;0,COUNTIF($F$820:$F$821,"&lt;&gt;")&gt;0)</formula>
    </cfRule>
  </conditionalFormatting>
  <conditionalFormatting sqref="F807:K807">
    <cfRule type="expression" dxfId="1990" priority="136" stopIfTrue="1">
      <formula>AND(ISBLANK($F$807),COUNTIF($F$820:$F$821,"&lt;&gt;")&gt;0)</formula>
    </cfRule>
    <cfRule type="expression" dxfId="1989" priority="118" stopIfTrue="1">
      <formula>AND(COUNTIF($F802:$F819,"&lt;&gt;")&gt;0,COUNTIF($F$820:$F$821,"&lt;&gt;")&gt;0)</formula>
    </cfRule>
  </conditionalFormatting>
  <conditionalFormatting sqref="F808:K808">
    <cfRule type="expression" dxfId="1988" priority="135" stopIfTrue="1">
      <formula>AND(ISBLANK($F$808),COUNTIF($F$820:$F$821,"&lt;&gt;")&gt;0)</formula>
    </cfRule>
    <cfRule type="expression" dxfId="1987" priority="117" stopIfTrue="1">
      <formula>AND(COUNTIF($F802:$F819,"&lt;&gt;")&gt;0,COUNTIF($F$820:$F$821,"&lt;&gt;")&gt;0)</formula>
    </cfRule>
  </conditionalFormatting>
  <conditionalFormatting sqref="F809:K809">
    <cfRule type="expression" dxfId="1986" priority="134" stopIfTrue="1">
      <formula>AND(ISBLANK($F$809),COUNTIF($F$820:$F$821,"&lt;&gt;")&gt;0)</formula>
    </cfRule>
    <cfRule type="expression" dxfId="1985" priority="116" stopIfTrue="1">
      <formula>AND(COUNTIF($F802:$F819,"&lt;&gt;")&gt;0,COUNTIF($F$820:$F$821,"&lt;&gt;")&gt;0)</formula>
    </cfRule>
  </conditionalFormatting>
  <conditionalFormatting sqref="F810:K810">
    <cfRule type="expression" dxfId="1984" priority="115" stopIfTrue="1">
      <formula>AND(COUNTIF($F802:$F819,"&lt;&gt;")&gt;0,COUNTIF($F$820:$F$821,"&lt;&gt;")&gt;0)</formula>
    </cfRule>
    <cfRule type="expression" dxfId="1983" priority="133" stopIfTrue="1">
      <formula>AND(ISBLANK($F$810),COUNTIF($F$820:$F$821,"&lt;&gt;")&gt;0)</formula>
    </cfRule>
  </conditionalFormatting>
  <conditionalFormatting sqref="F811:K811">
    <cfRule type="expression" dxfId="1982" priority="114" stopIfTrue="1">
      <formula>AND(COUNTIF($F802:$F819,"&lt;&gt;")&gt;0,COUNTIF($F$820:$F$821,"&lt;&gt;")&gt;0)</formula>
    </cfRule>
    <cfRule type="expression" dxfId="1981" priority="132" stopIfTrue="1">
      <formula>AND(ISBLANK($F$811),COUNTIF($F$820:$F$821,"&lt;&gt;")&gt;0)</formula>
    </cfRule>
  </conditionalFormatting>
  <conditionalFormatting sqref="F812:K812">
    <cfRule type="expression" dxfId="1980" priority="113" stopIfTrue="1">
      <formula>AND(COUNTIF($F802:$F819,"&lt;&gt;")&gt;0,COUNTIF($F$820:$F$821,"&lt;&gt;")&gt;0)</formula>
    </cfRule>
    <cfRule type="expression" dxfId="1979" priority="131" stopIfTrue="1">
      <formula>AND(ISBLANK($F$812),COUNTIF($F$820:$F$821,"&lt;&gt;")&gt;0)</formula>
    </cfRule>
  </conditionalFormatting>
  <conditionalFormatting sqref="F813:K813">
    <cfRule type="expression" dxfId="1978" priority="112" stopIfTrue="1">
      <formula>AND(COUNTIF($F802:$F819,"&lt;&gt;")&gt;0,COUNTIF($F$820:$F$821,"&lt;&gt;")&gt;0)</formula>
    </cfRule>
    <cfRule type="expression" dxfId="1977" priority="130" stopIfTrue="1">
      <formula>AND(ISBLANK($F$813),COUNTIF($F$820:$F$821,"&lt;&gt;")&gt;0)</formula>
    </cfRule>
  </conditionalFormatting>
  <conditionalFormatting sqref="F814:K814">
    <cfRule type="expression" dxfId="1976" priority="129" stopIfTrue="1">
      <formula>AND(ISBLANK($F$814),COUNTIF($F$820:$F$821,"&lt;&gt;")&gt;0)</formula>
    </cfRule>
    <cfRule type="expression" dxfId="1975" priority="111" stopIfTrue="1">
      <formula>AND(COUNTIF($F802:$F819,"&lt;&gt;")&gt;0,COUNTIF($F$820:$F$821,"&lt;&gt;")&gt;0)</formula>
    </cfRule>
  </conditionalFormatting>
  <conditionalFormatting sqref="F815:K815">
    <cfRule type="expression" dxfId="1974" priority="128" stopIfTrue="1">
      <formula>AND(ISBLANK($F$815),COUNTIF($F$820:$F$821,"&lt;&gt;")&gt;0)</formula>
    </cfRule>
    <cfRule type="expression" dxfId="1973" priority="110" stopIfTrue="1">
      <formula>AND(COUNTIF($F802:$F819,"&lt;&gt;")&gt;0,COUNTIF($F$820:$F$821,"&lt;&gt;")&gt;0)</formula>
    </cfRule>
  </conditionalFormatting>
  <conditionalFormatting sqref="F816:K816">
    <cfRule type="expression" dxfId="1972" priority="109" stopIfTrue="1">
      <formula>AND(COUNTIF($F802:$F819,"&lt;&gt;")&gt;0,COUNTIF($F$820:$F$821,"&lt;&gt;")&gt;0)</formula>
    </cfRule>
    <cfRule type="expression" dxfId="1971" priority="127" stopIfTrue="1">
      <formula>AND(ISBLANK($F$816),COUNTIF($F$820:$F$821,"&lt;&gt;")&gt;0)</formula>
    </cfRule>
  </conditionalFormatting>
  <conditionalFormatting sqref="F817:K817">
    <cfRule type="expression" dxfId="1970" priority="108" stopIfTrue="1">
      <formula>AND(COUNTIF($F802:$F819,"&lt;&gt;")&gt;0,COUNTIF($F$820:$F$821,"&lt;&gt;")&gt;0)</formula>
    </cfRule>
    <cfRule type="expression" dxfId="1969" priority="126" stopIfTrue="1">
      <formula>AND(ISBLANK($F$817),COUNTIF($F$820:$F$821,"&lt;&gt;")&gt;0)</formula>
    </cfRule>
  </conditionalFormatting>
  <conditionalFormatting sqref="F818:K818">
    <cfRule type="expression" dxfId="1968" priority="125" stopIfTrue="1">
      <formula>AND(ISBLANK($F$818),COUNTIF($F$820:$F$821,"&lt;&gt;")&gt;0)</formula>
    </cfRule>
    <cfRule type="expression" dxfId="1967" priority="107" stopIfTrue="1">
      <formula>AND(COUNTIF($F802:$F819,"&lt;&gt;")&gt;0,COUNTIF($F$820:$F$821,"&lt;&gt;")&gt;0)</formula>
    </cfRule>
  </conditionalFormatting>
  <conditionalFormatting sqref="F819:K819">
    <cfRule type="expression" dxfId="1966" priority="124" stopIfTrue="1">
      <formula>AND(ISBLANK($F$819),COUNTIF($F$820:$F$821,"&lt;&gt;")&gt;0)</formula>
    </cfRule>
    <cfRule type="expression" dxfId="1965" priority="106" stopIfTrue="1">
      <formula>AND(COUNTIF($F802:$F819,"&lt;&gt;")&gt;0,COUNTIF($F$820:$F$821,"&lt;&gt;")&gt;0)</formula>
    </cfRule>
  </conditionalFormatting>
  <conditionalFormatting sqref="F820:K820">
    <cfRule type="expression" dxfId="1964" priority="105" stopIfTrue="1">
      <formula>OR(COUNTIF($F802:$F819,"&lt;&gt;")&gt;0,AND(ISBLANK($F820),COUNTIF($F$820:$F$821,"&lt;&gt;")=1))</formula>
    </cfRule>
    <cfRule type="expression" dxfId="1963" priority="103" stopIfTrue="1">
      <formula>OR(AND(COUNTIF($F802:$F819,"&lt;&gt;")&gt;0,COUNTIF($F$820:$F$821,"&lt;&gt;")&gt;0),COUNTIF($F$820:$F$821,"&lt;&gt;")&gt;1)</formula>
    </cfRule>
  </conditionalFormatting>
  <conditionalFormatting sqref="F821:K821">
    <cfRule type="expression" dxfId="1962" priority="102" stopIfTrue="1">
      <formula>OR(AND(COUNTIF($F802:$F819,"&lt;&gt;")&gt;0,COUNTIF($F$820:$F$821,"&lt;&gt;")&gt;0),COUNTIF($F$820:$F$821,"&lt;&gt;")&gt;1)</formula>
    </cfRule>
    <cfRule type="expression" dxfId="1961" priority="104" stopIfTrue="1">
      <formula>OR(COUNTIF($F802:$F819,"&lt;&gt;")&gt;0,AND(ISBLANK($F821),COUNTIF($F$820:$F$821,"&lt;&gt;")=1))</formula>
    </cfRule>
  </conditionalFormatting>
  <conditionalFormatting sqref="F822:K822">
    <cfRule type="expression" dxfId="1960" priority="100" stopIfTrue="1">
      <formula>AND(ISBLANK($F$822),COUNTIF($F$825:$F$826,"&lt;&gt;")&gt;0)</formula>
    </cfRule>
    <cfRule type="expression" dxfId="1959" priority="97" stopIfTrue="1">
      <formula>AND(COUNTIF($F822:$F824,"&lt;&gt;")&gt;0,COUNTIF($F$825:$F$826,"&lt;&gt;")&gt;0)</formula>
    </cfRule>
  </conditionalFormatting>
  <conditionalFormatting sqref="F823:K823">
    <cfRule type="expression" dxfId="1958" priority="96" stopIfTrue="1">
      <formula>AND(COUNTIF($F822:$F824,"&lt;&gt;")&gt;0,COUNTIF($F$825:$F$826,"&lt;&gt;")&gt;0)</formula>
    </cfRule>
    <cfRule type="expression" dxfId="1957" priority="99" stopIfTrue="1">
      <formula>AND(ISBLANK($F$823),COUNTIF($F$825:$F$826,"&lt;&gt;")&gt;0)</formula>
    </cfRule>
  </conditionalFormatting>
  <conditionalFormatting sqref="F824:K824">
    <cfRule type="expression" dxfId="1956" priority="95" stopIfTrue="1">
      <formula>AND(COUNTIF($F822:$F824,"&lt;&gt;")&gt;0,COUNTIF($F$825:$F$826,"&lt;&gt;")&gt;0)</formula>
    </cfRule>
    <cfRule type="expression" dxfId="1955" priority="98" stopIfTrue="1">
      <formula>AND(ISBLANK($F$824),COUNTIF($F$825:$F$826,"&lt;&gt;")&gt;0)</formula>
    </cfRule>
  </conditionalFormatting>
  <conditionalFormatting sqref="F825:K825">
    <cfRule type="expression" dxfId="1954" priority="94" stopIfTrue="1">
      <formula>OR(COUNTIF($F822:$F824,"&lt;&gt;")&gt;0,AND(ISBLANK($F825),COUNTIF($F$825:$F$826,"&lt;&gt;")=1))</formula>
    </cfRule>
    <cfRule type="expression" dxfId="1953" priority="92" stopIfTrue="1">
      <formula>OR(AND(COUNTIF($F822:$F824,"&lt;&gt;")&gt;0,COUNTIF($F$825:$F$826,"&lt;&gt;")&gt;0),COUNTIF($F$825:$F$826,"&lt;&gt;")&gt;1)</formula>
    </cfRule>
  </conditionalFormatting>
  <conditionalFormatting sqref="F826:K826">
    <cfRule type="expression" dxfId="1952" priority="93" stopIfTrue="1">
      <formula>OR(COUNTIF($F822:$F824,"&lt;&gt;")&gt;0,AND(ISBLANK($F826),COUNTIF($F$825:$F$826,"&lt;&gt;")=1))</formula>
    </cfRule>
    <cfRule type="expression" dxfId="1951" priority="91" stopIfTrue="1">
      <formula>OR(AND(COUNTIF($F822:$F824,"&lt;&gt;")&gt;0,COUNTIF($F$825:$F$826,"&lt;&gt;")&gt;0),COUNTIF($F$825:$F$826,"&lt;&gt;")&gt;1)</formula>
    </cfRule>
  </conditionalFormatting>
  <conditionalFormatting sqref="F827:K827">
    <cfRule type="expression" dxfId="1950" priority="80" stopIfTrue="1">
      <formula>AND(COUNTIF($F827:$F835,"&lt;&gt;")&gt;0,COUNTIF($F$836:$F$837,"&lt;&gt;")&gt;0)</formula>
    </cfRule>
    <cfRule type="expression" dxfId="1949" priority="89" stopIfTrue="1">
      <formula>AND(ISBLANK($F$827),COUNTIF($F$836:$F$837,"&lt;&gt;")&gt;0)</formula>
    </cfRule>
  </conditionalFormatting>
  <conditionalFormatting sqref="F828:K828">
    <cfRule type="expression" dxfId="1948" priority="88" stopIfTrue="1">
      <formula>AND(ISBLANK($F$828),COUNTIF($F$836:$F$837,"&lt;&gt;")&gt;0)</formula>
    </cfRule>
    <cfRule type="expression" dxfId="1947" priority="79" stopIfTrue="1">
      <formula>AND(COUNTIF($F827:$F835,"&lt;&gt;")&gt;0,COUNTIF($F$836:$F$837,"&lt;&gt;")&gt;0)</formula>
    </cfRule>
  </conditionalFormatting>
  <conditionalFormatting sqref="F829:K829">
    <cfRule type="expression" dxfId="1946" priority="87" stopIfTrue="1">
      <formula>AND(ISBLANK($F$829),COUNTIF($F$836:$F$837,"&lt;&gt;")&gt;0)</formula>
    </cfRule>
    <cfRule type="expression" dxfId="1945" priority="78" stopIfTrue="1">
      <formula>AND(COUNTIF($F827:$F835,"&lt;&gt;")&gt;0,COUNTIF($F$836:$F$837,"&lt;&gt;")&gt;0)</formula>
    </cfRule>
  </conditionalFormatting>
  <conditionalFormatting sqref="F830:K830">
    <cfRule type="expression" dxfId="1944" priority="86" stopIfTrue="1">
      <formula>AND(ISBLANK($F$830),COUNTIF($F$836:$F$837,"&lt;&gt;")&gt;0)</formula>
    </cfRule>
    <cfRule type="expression" dxfId="1943" priority="77" stopIfTrue="1">
      <formula>AND(COUNTIF($F827:$F835,"&lt;&gt;")&gt;0,COUNTIF($F$836:$F$837,"&lt;&gt;")&gt;0)</formula>
    </cfRule>
  </conditionalFormatting>
  <conditionalFormatting sqref="F831:K831">
    <cfRule type="expression" dxfId="1942" priority="85" stopIfTrue="1">
      <formula>AND(ISBLANK($F$831),COUNTIF($F$836:$F$837,"&lt;&gt;")&gt;0)</formula>
    </cfRule>
    <cfRule type="expression" dxfId="1941" priority="76" stopIfTrue="1">
      <formula>AND(COUNTIF($F827:$F835,"&lt;&gt;")&gt;0,COUNTIF($F$836:$F$837,"&lt;&gt;")&gt;0)</formula>
    </cfRule>
  </conditionalFormatting>
  <conditionalFormatting sqref="F832:K832">
    <cfRule type="expression" dxfId="1940" priority="84" stopIfTrue="1">
      <formula>AND(ISBLANK($F$832),COUNTIF($F$836:$F$837,"&lt;&gt;")&gt;0)</formula>
    </cfRule>
    <cfRule type="expression" dxfId="1939" priority="75" stopIfTrue="1">
      <formula>AND(COUNTIF($F827:$F835,"&lt;&gt;")&gt;0,COUNTIF($F$836:$F$837,"&lt;&gt;")&gt;0)</formula>
    </cfRule>
  </conditionalFormatting>
  <conditionalFormatting sqref="F833:K833">
    <cfRule type="expression" dxfId="1938" priority="83" stopIfTrue="1">
      <formula>AND(ISBLANK($F$833),COUNTIF($F$836:$F$837,"&lt;&gt;")&gt;0)</formula>
    </cfRule>
    <cfRule type="expression" dxfId="1937" priority="74" stopIfTrue="1">
      <formula>AND(COUNTIF($F827:$F835,"&lt;&gt;")&gt;0,COUNTIF($F$836:$F$837,"&lt;&gt;")&gt;0)</formula>
    </cfRule>
  </conditionalFormatting>
  <conditionalFormatting sqref="F834:K834">
    <cfRule type="expression" dxfId="1936" priority="73" stopIfTrue="1">
      <formula>AND(COUNTIF($F827:$F835,"&lt;&gt;")&gt;0,COUNTIF($F$836:$F$837,"&lt;&gt;")&gt;0)</formula>
    </cfRule>
    <cfRule type="expression" dxfId="1935" priority="82" stopIfTrue="1">
      <formula>AND(ISBLANK($F$834),COUNTIF($F$836:$F$837,"&lt;&gt;")&gt;0)</formula>
    </cfRule>
  </conditionalFormatting>
  <conditionalFormatting sqref="F835:K835">
    <cfRule type="expression" dxfId="1934" priority="72" stopIfTrue="1">
      <formula>AND(COUNTIF($F827:$F835,"&lt;&gt;")&gt;0,COUNTIF($F$836:$F$837,"&lt;&gt;")&gt;0)</formula>
    </cfRule>
    <cfRule type="expression" dxfId="1933" priority="81" stopIfTrue="1">
      <formula>AND(ISBLANK($F$835),COUNTIF($F$836:$F$837,"&lt;&gt;")&gt;0)</formula>
    </cfRule>
  </conditionalFormatting>
  <conditionalFormatting sqref="F836:K836">
    <cfRule type="expression" dxfId="1932" priority="71" stopIfTrue="1">
      <formula>OR(COUNTIF($F827:$F835,"&lt;&gt;")&gt;0,AND(ISBLANK($F836),COUNTIF($F$836:$F$837,"&lt;&gt;")=1))</formula>
    </cfRule>
    <cfRule type="expression" dxfId="1931" priority="69" stopIfTrue="1">
      <formula>OR(AND(COUNTIF($F827:$F835,"&lt;&gt;")&gt;0,COUNTIF($F$836:$F$837,"&lt;&gt;")&gt;0),COUNTIF($F$836:$F$837,"&lt;&gt;")&gt;1)</formula>
    </cfRule>
  </conditionalFormatting>
  <conditionalFormatting sqref="F837:K837">
    <cfRule type="expression" dxfId="1930" priority="70" stopIfTrue="1">
      <formula>OR(COUNTIF($F827:$F835,"&lt;&gt;")&gt;0,AND(ISBLANK($F837),COUNTIF($F$836:$F$837,"&lt;&gt;")=1))</formula>
    </cfRule>
    <cfRule type="expression" dxfId="1929" priority="68" stopIfTrue="1">
      <formula>OR(AND(COUNTIF($F827:$F835,"&lt;&gt;")&gt;0,COUNTIF($F$836:$F$837,"&lt;&gt;")&gt;0),COUNTIF($F$836:$F$837,"&lt;&gt;")&gt;1)</formula>
    </cfRule>
  </conditionalFormatting>
  <conditionalFormatting sqref="F838:K838">
    <cfRule type="expression" dxfId="1928" priority="66" stopIfTrue="1">
      <formula>AND(ISBLANK($F$838),COUNTIF($F$853:$F$854,"&lt;&gt;")&gt;0)</formula>
    </cfRule>
    <cfRule type="expression" dxfId="1927" priority="51" stopIfTrue="1">
      <formula>AND(COUNTIF($F838:$F852,"&lt;&gt;")&gt;0,COUNTIF($F$853:$F$854,"&lt;&gt;")&gt;0)</formula>
    </cfRule>
  </conditionalFormatting>
  <conditionalFormatting sqref="F839:K839">
    <cfRule type="expression" dxfId="1926" priority="65" stopIfTrue="1">
      <formula>AND(ISBLANK($F$839),COUNTIF($F$853:$F$854,"&lt;&gt;")&gt;0)</formula>
    </cfRule>
    <cfRule type="expression" dxfId="1925" priority="50" stopIfTrue="1">
      <formula>AND(COUNTIF($F838:$F852,"&lt;&gt;")&gt;0,COUNTIF($F$853:$F$854,"&lt;&gt;")&gt;0)</formula>
    </cfRule>
  </conditionalFormatting>
  <conditionalFormatting sqref="F840:K840">
    <cfRule type="expression" dxfId="1924" priority="64" stopIfTrue="1">
      <formula>AND(ISBLANK($F$840),COUNTIF($F$853:$F$854,"&lt;&gt;")&gt;0)</formula>
    </cfRule>
    <cfRule type="expression" dxfId="1923" priority="49" stopIfTrue="1">
      <formula>AND(COUNTIF($F838:$F852,"&lt;&gt;")&gt;0,COUNTIF($F$853:$F$854,"&lt;&gt;")&gt;0)</formula>
    </cfRule>
  </conditionalFormatting>
  <conditionalFormatting sqref="F841:K841">
    <cfRule type="expression" dxfId="1922" priority="63" stopIfTrue="1">
      <formula>AND(ISBLANK($F$841),COUNTIF($F$853:$F$854,"&lt;&gt;")&gt;0)</formula>
    </cfRule>
    <cfRule type="expression" dxfId="1921" priority="48" stopIfTrue="1">
      <formula>AND(COUNTIF($F838:$F852,"&lt;&gt;")&gt;0,COUNTIF($F$853:$F$854,"&lt;&gt;")&gt;0)</formula>
    </cfRule>
  </conditionalFormatting>
  <conditionalFormatting sqref="F842:K842">
    <cfRule type="expression" dxfId="1920" priority="47" stopIfTrue="1">
      <formula>AND(COUNTIF($F838:$F852,"&lt;&gt;")&gt;0,COUNTIF($F$853:$F$854,"&lt;&gt;")&gt;0)</formula>
    </cfRule>
    <cfRule type="expression" dxfId="1919" priority="62" stopIfTrue="1">
      <formula>AND(ISBLANK($F$842),COUNTIF($F$853:$F$854,"&lt;&gt;")&gt;0)</formula>
    </cfRule>
  </conditionalFormatting>
  <conditionalFormatting sqref="F843:K843">
    <cfRule type="expression" dxfId="1918" priority="46" stopIfTrue="1">
      <formula>AND(COUNTIF($F838:$F852,"&lt;&gt;")&gt;0,COUNTIF($F$853:$F$854,"&lt;&gt;")&gt;0)</formula>
    </cfRule>
    <cfRule type="expression" dxfId="1917" priority="61" stopIfTrue="1">
      <formula>AND(ISBLANK($F$843),COUNTIF($F$853:$F$854,"&lt;&gt;")&gt;0)</formula>
    </cfRule>
  </conditionalFormatting>
  <conditionalFormatting sqref="F844:K844">
    <cfRule type="expression" dxfId="1916" priority="45" stopIfTrue="1">
      <formula>AND(COUNTIF($F838:$F852,"&lt;&gt;")&gt;0,COUNTIF($F$853:$F$854,"&lt;&gt;")&gt;0)</formula>
    </cfRule>
    <cfRule type="expression" dxfId="1915" priority="60" stopIfTrue="1">
      <formula>AND(ISBLANK($F$844),COUNTIF($F$853:$F$854,"&lt;&gt;")&gt;0)</formula>
    </cfRule>
  </conditionalFormatting>
  <conditionalFormatting sqref="F845:K845">
    <cfRule type="expression" dxfId="1914" priority="44" stopIfTrue="1">
      <formula>AND(COUNTIF($F838:$F852,"&lt;&gt;")&gt;0,COUNTIF($F$853:$F$854,"&lt;&gt;")&gt;0)</formula>
    </cfRule>
    <cfRule type="expression" dxfId="1913" priority="59" stopIfTrue="1">
      <formula>AND(ISBLANK($F$845),COUNTIF($F$853:$F$854,"&lt;&gt;")&gt;0)</formula>
    </cfRule>
  </conditionalFormatting>
  <conditionalFormatting sqref="F846:K846">
    <cfRule type="expression" dxfId="1912" priority="43" stopIfTrue="1">
      <formula>AND(COUNTIF($F838:$F852,"&lt;&gt;")&gt;0,COUNTIF($F$853:$F$854,"&lt;&gt;")&gt;0)</formula>
    </cfRule>
    <cfRule type="expression" dxfId="1911" priority="58" stopIfTrue="1">
      <formula>AND(ISBLANK($F$846),COUNTIF($F$853:$F$854,"&lt;&gt;")&gt;0)</formula>
    </cfRule>
  </conditionalFormatting>
  <conditionalFormatting sqref="F847:K847">
    <cfRule type="expression" dxfId="1910" priority="42" stopIfTrue="1">
      <formula>AND(COUNTIF($F838:$F852,"&lt;&gt;")&gt;0,COUNTIF($F$853:$F$854,"&lt;&gt;")&gt;0)</formula>
    </cfRule>
    <cfRule type="expression" dxfId="1909" priority="57" stopIfTrue="1">
      <formula>AND(ISBLANK($F$847),COUNTIF($F$853:$F$854,"&lt;&gt;")&gt;0)</formula>
    </cfRule>
  </conditionalFormatting>
  <conditionalFormatting sqref="F848:K848">
    <cfRule type="expression" dxfId="1908" priority="41" stopIfTrue="1">
      <formula>AND(COUNTIF($F838:$F852,"&lt;&gt;")&gt;0,COUNTIF($F$853:$F$854,"&lt;&gt;")&gt;0)</formula>
    </cfRule>
    <cfRule type="expression" dxfId="1907" priority="56" stopIfTrue="1">
      <formula>AND(ISBLANK($F$848),COUNTIF($F$853:$F$854,"&lt;&gt;")&gt;0)</formula>
    </cfRule>
  </conditionalFormatting>
  <conditionalFormatting sqref="F849:K849">
    <cfRule type="expression" dxfId="1906" priority="55" stopIfTrue="1">
      <formula>AND(ISBLANK($F$849),COUNTIF($F$853:$F$854,"&lt;&gt;")&gt;0)</formula>
    </cfRule>
    <cfRule type="expression" dxfId="1905" priority="40" stopIfTrue="1">
      <formula>AND(COUNTIF($F838:$F852,"&lt;&gt;")&gt;0,COUNTIF($F$853:$F$854,"&lt;&gt;")&gt;0)</formula>
    </cfRule>
  </conditionalFormatting>
  <conditionalFormatting sqref="F850:K850">
    <cfRule type="expression" dxfId="1904" priority="39" stopIfTrue="1">
      <formula>AND(COUNTIF($F838:$F852,"&lt;&gt;")&gt;0,COUNTIF($F$853:$F$854,"&lt;&gt;")&gt;0)</formula>
    </cfRule>
    <cfRule type="expression" dxfId="1903" priority="54" stopIfTrue="1">
      <formula>AND(ISBLANK($F$850),COUNTIF($F$853:$F$854,"&lt;&gt;")&gt;0)</formula>
    </cfRule>
  </conditionalFormatting>
  <conditionalFormatting sqref="F851:K851">
    <cfRule type="expression" dxfId="1902" priority="53" stopIfTrue="1">
      <formula>AND(ISBLANK($F$851),COUNTIF($F$853:$F$854,"&lt;&gt;")&gt;0)</formula>
    </cfRule>
    <cfRule type="expression" dxfId="1901" priority="38" stopIfTrue="1">
      <formula>AND(COUNTIF($F838:$F852,"&lt;&gt;")&gt;0,COUNTIF($F$853:$F$854,"&lt;&gt;")&gt;0)</formula>
    </cfRule>
  </conditionalFormatting>
  <conditionalFormatting sqref="F852:K852">
    <cfRule type="expression" dxfId="1900" priority="52" stopIfTrue="1">
      <formula>AND(ISBLANK($F$852),COUNTIF($F$853:$F$854,"&lt;&gt;")&gt;0)</formula>
    </cfRule>
    <cfRule type="expression" dxfId="1899" priority="37" stopIfTrue="1">
      <formula>AND(COUNTIF($F838:$F852,"&lt;&gt;")&gt;0,COUNTIF($F$853:$F$854,"&lt;&gt;")&gt;0)</formula>
    </cfRule>
  </conditionalFormatting>
  <conditionalFormatting sqref="F853:K853">
    <cfRule type="expression" dxfId="1898" priority="36" stopIfTrue="1">
      <formula>OR(COUNTIF($F838:$F852,"&lt;&gt;")&gt;0,AND(ISBLANK($F853),COUNTIF($F$853:$F$854,"&lt;&gt;")=1))</formula>
    </cfRule>
    <cfRule type="expression" dxfId="1897" priority="34" stopIfTrue="1">
      <formula>OR(AND(COUNTIF($F838:$F852,"&lt;&gt;")&gt;0,COUNTIF($F$853:$F$854,"&lt;&gt;")&gt;0),COUNTIF($F$853:$F$854,"&lt;&gt;")&gt;1)</formula>
    </cfRule>
  </conditionalFormatting>
  <conditionalFormatting sqref="F854:K854">
    <cfRule type="expression" dxfId="1896" priority="35" stopIfTrue="1">
      <formula>OR(COUNTIF($F838:$F852,"&lt;&gt;")&gt;0,AND(ISBLANK($F854),COUNTIF($F$853:$F$854,"&lt;&gt;")=1))</formula>
    </cfRule>
    <cfRule type="expression" dxfId="1895" priority="33" stopIfTrue="1">
      <formula>OR(AND(COUNTIF($F838:$F852,"&lt;&gt;")&gt;0,COUNTIF($F$853:$F$854,"&lt;&gt;")&gt;0),COUNTIF($F$853:$F$854,"&lt;&gt;")&gt;1)</formula>
    </cfRule>
  </conditionalFormatting>
  <conditionalFormatting sqref="F855:K855">
    <cfRule type="expression" dxfId="1894" priority="31" stopIfTrue="1">
      <formula>AND(ISBLANK($F$855),COUNTIF($F$868:$F$869,"&lt;&gt;")&gt;0)</formula>
    </cfRule>
    <cfRule type="expression" dxfId="1893" priority="18" stopIfTrue="1">
      <formula>AND(COUNTIF($F855:$F867,"&lt;&gt;")&gt;0,COUNTIF($F$868:$F$869,"&lt;&gt;")&gt;0)</formula>
    </cfRule>
  </conditionalFormatting>
  <conditionalFormatting sqref="F856:K856">
    <cfRule type="expression" dxfId="1892" priority="30" stopIfTrue="1">
      <formula>AND(ISBLANK($F$856),COUNTIF($F$868:$F$869,"&lt;&gt;")&gt;0)</formula>
    </cfRule>
    <cfRule type="expression" dxfId="1891" priority="17" stopIfTrue="1">
      <formula>AND(COUNTIF($F855:$F867,"&lt;&gt;")&gt;0,COUNTIF($F$868:$F$869,"&lt;&gt;")&gt;0)</formula>
    </cfRule>
  </conditionalFormatting>
  <conditionalFormatting sqref="F857:K857">
    <cfRule type="expression" dxfId="1890" priority="29" stopIfTrue="1">
      <formula>AND(ISBLANK($F$857),COUNTIF($F$868:$F$869,"&lt;&gt;")&gt;0)</formula>
    </cfRule>
    <cfRule type="expression" dxfId="1889" priority="16" stopIfTrue="1">
      <formula>AND(COUNTIF($F855:$F867,"&lt;&gt;")&gt;0,COUNTIF($F$868:$F$869,"&lt;&gt;")&gt;0)</formula>
    </cfRule>
  </conditionalFormatting>
  <conditionalFormatting sqref="F858:K858">
    <cfRule type="expression" dxfId="1888" priority="28" stopIfTrue="1">
      <formula>AND(ISBLANK($F$858),COUNTIF($F$868:$F$869,"&lt;&gt;")&gt;0)</formula>
    </cfRule>
    <cfRule type="expression" dxfId="1887" priority="15" stopIfTrue="1">
      <formula>AND(COUNTIF($F855:$F867,"&lt;&gt;")&gt;0,COUNTIF($F$868:$F$869,"&lt;&gt;")&gt;0)</formula>
    </cfRule>
  </conditionalFormatting>
  <conditionalFormatting sqref="F859:K859">
    <cfRule type="expression" dxfId="1886" priority="27" stopIfTrue="1">
      <formula>AND(ISBLANK($F$859),COUNTIF($F$868:$F$869,"&lt;&gt;")&gt;0)</formula>
    </cfRule>
    <cfRule type="expression" dxfId="1885" priority="14" stopIfTrue="1">
      <formula>AND(COUNTIF($F855:$F867,"&lt;&gt;")&gt;0,COUNTIF($F$868:$F$869,"&lt;&gt;")&gt;0)</formula>
    </cfRule>
  </conditionalFormatting>
  <conditionalFormatting sqref="F860:K860">
    <cfRule type="expression" dxfId="1884" priority="26" stopIfTrue="1">
      <formula>AND(ISBLANK($F$860),COUNTIF($F$868:$F$869,"&lt;&gt;")&gt;0)</formula>
    </cfRule>
    <cfRule type="expression" dxfId="1883" priority="13" stopIfTrue="1">
      <formula>AND(COUNTIF($F855:$F867,"&lt;&gt;")&gt;0,COUNTIF($F$868:$F$869,"&lt;&gt;")&gt;0)</formula>
    </cfRule>
  </conditionalFormatting>
  <conditionalFormatting sqref="F861:K861">
    <cfRule type="expression" dxfId="1882" priority="25" stopIfTrue="1">
      <formula>AND(ISBLANK($F$861),COUNTIF($F$868:$F$869,"&lt;&gt;")&gt;0)</formula>
    </cfRule>
    <cfRule type="expression" dxfId="1881" priority="12" stopIfTrue="1">
      <formula>AND(COUNTIF($F855:$F867,"&lt;&gt;")&gt;0,COUNTIF($F$868:$F$869,"&lt;&gt;")&gt;0)</formula>
    </cfRule>
  </conditionalFormatting>
  <conditionalFormatting sqref="F862:K862">
    <cfRule type="expression" dxfId="1880" priority="24" stopIfTrue="1">
      <formula>AND(ISBLANK($F$862),COUNTIF($F$868:$F$869,"&lt;&gt;")&gt;0)</formula>
    </cfRule>
    <cfRule type="expression" dxfId="1879" priority="11" stopIfTrue="1">
      <formula>AND(COUNTIF($F855:$F867,"&lt;&gt;")&gt;0,COUNTIF($F$868:$F$869,"&lt;&gt;")&gt;0)</formula>
    </cfRule>
  </conditionalFormatting>
  <conditionalFormatting sqref="F863:K863">
    <cfRule type="expression" dxfId="1878" priority="23" stopIfTrue="1">
      <formula>AND(ISBLANK($F$863),COUNTIF($F$868:$F$869,"&lt;&gt;")&gt;0)</formula>
    </cfRule>
    <cfRule type="expression" dxfId="1877" priority="10" stopIfTrue="1">
      <formula>AND(COUNTIF($F855:$F867,"&lt;&gt;")&gt;0,COUNTIF($F$868:$F$869,"&lt;&gt;")&gt;0)</formula>
    </cfRule>
  </conditionalFormatting>
  <conditionalFormatting sqref="F864:K864">
    <cfRule type="expression" dxfId="1876" priority="22" stopIfTrue="1">
      <formula>AND(ISBLANK($F$864),COUNTIF($F$868:$F$869,"&lt;&gt;")&gt;0)</formula>
    </cfRule>
    <cfRule type="expression" dxfId="1875" priority="9" stopIfTrue="1">
      <formula>AND(COUNTIF($F855:$F867,"&lt;&gt;")&gt;0,COUNTIF($F$868:$F$869,"&lt;&gt;")&gt;0)</formula>
    </cfRule>
  </conditionalFormatting>
  <conditionalFormatting sqref="F865:K865">
    <cfRule type="expression" dxfId="1874" priority="21" stopIfTrue="1">
      <formula>AND(ISBLANK($F$865),COUNTIF($F$868:$F$869,"&lt;&gt;")&gt;0)</formula>
    </cfRule>
    <cfRule type="expression" dxfId="1873" priority="8" stopIfTrue="1">
      <formula>AND(COUNTIF($F855:$F867,"&lt;&gt;")&gt;0,COUNTIF($F$868:$F$869,"&lt;&gt;")&gt;0)</formula>
    </cfRule>
  </conditionalFormatting>
  <conditionalFormatting sqref="F866:K866">
    <cfRule type="expression" dxfId="1872" priority="20" stopIfTrue="1">
      <formula>AND(ISBLANK($F$866),COUNTIF($F$868:$F$869,"&lt;&gt;")&gt;0)</formula>
    </cfRule>
    <cfRule type="expression" dxfId="1871" priority="7" stopIfTrue="1">
      <formula>AND(COUNTIF($F855:$F867,"&lt;&gt;")&gt;0,COUNTIF($F$868:$F$869,"&lt;&gt;")&gt;0)</formula>
    </cfRule>
  </conditionalFormatting>
  <conditionalFormatting sqref="F867:K867">
    <cfRule type="expression" dxfId="1870" priority="19" stopIfTrue="1">
      <formula>AND(ISBLANK($F$867),COUNTIF($F$868:$F$869,"&lt;&gt;")&gt;0)</formula>
    </cfRule>
    <cfRule type="expression" dxfId="1869" priority="6" stopIfTrue="1">
      <formula>AND(COUNTIF($F855:$F867,"&lt;&gt;")&gt;0,COUNTIF($F$868:$F$869,"&lt;&gt;")&gt;0)</formula>
    </cfRule>
  </conditionalFormatting>
  <conditionalFormatting sqref="F868:K868">
    <cfRule type="expression" dxfId="1868" priority="5" stopIfTrue="1">
      <formula>OR(COUNTIF($F855:$F867,"&lt;&gt;")&gt;0,AND(ISBLANK($F868),COUNTIF($F$868:$F$869,"&lt;&gt;")=1))</formula>
    </cfRule>
    <cfRule type="expression" dxfId="1867" priority="3" stopIfTrue="1">
      <formula>OR(AND(COUNTIF($F855:$F867,"&lt;&gt;")&gt;0,COUNTIF($F$868:$F$869,"&lt;&gt;")&gt;0),COUNTIF($F$868:$F$869,"&lt;&gt;")&gt;1)</formula>
    </cfRule>
  </conditionalFormatting>
  <conditionalFormatting sqref="F869:K869">
    <cfRule type="expression" dxfId="1866" priority="2" stopIfTrue="1">
      <formula>OR(AND(COUNTIF($F855:$F867,"&lt;&gt;")&gt;0,COUNTIF($F$868:$F$869,"&lt;&gt;")&gt;0),COUNTIF($F$868:$F$869,"&lt;&gt;")&gt;1)</formula>
    </cfRule>
    <cfRule type="expression" dxfId="1865" priority="4" stopIfTrue="1">
      <formula>OR(COUNTIF($F855:$F867,"&lt;&gt;")&gt;0,AND(ISBLANK($F869),COUNTIF($F$868:$F$869,"&lt;&gt;")=1))</formula>
    </cfRule>
  </conditionalFormatting>
  <conditionalFormatting sqref="L2">
    <cfRule type="expression" dxfId="1864" priority="1810" stopIfTrue="1">
      <formula>OR(COUNTIF($F$2:$F$5,"&lt;&gt;")=0,AND(COUNTIF($F$2:$F$3,"&lt;&gt;")&gt;0,COUNTIF($F$4:$F$5,"&lt;&gt;")&gt;0),COUNTIF($F$4:$F$5,"&lt;&gt;")&gt;1)</formula>
    </cfRule>
  </conditionalFormatting>
  <conditionalFormatting sqref="L6">
    <cfRule type="expression" dxfId="1863" priority="1785" stopIfTrue="1">
      <formula>AND(OR(COUNTIF($F$6:$F$17,"&lt;&gt;")=0,AND(COUNTIF($F$6:$F$15,"&lt;&gt;")&gt;0,COUNTIF($F$16:$F$17,"&lt;&gt;")&gt;0),COUNTIF($F$16:$F$17,"&lt;&gt;")&gt;1),NOT(OR(AND(ISBLANK($F$2),ISBLANK($F$3)))))</formula>
    </cfRule>
  </conditionalFormatting>
  <conditionalFormatting sqref="L18">
    <cfRule type="expression" dxfId="1862" priority="1776" stopIfTrue="1">
      <formula>AND(OR(COUNTIF($F$18:$F$21,"&lt;&gt;")=0,AND(COUNTIF($F$18:$F$19,"&lt;&gt;")&gt;0,COUNTIF($F$20:$F$21,"&lt;&gt;")&gt;0),COUNTIF($F$20:$F$21,"&lt;&gt;")&gt;1),NOT(OR(AND(ISBLANK($F$2),ISBLANK($F$3)))))</formula>
    </cfRule>
  </conditionalFormatting>
  <conditionalFormatting sqref="L22">
    <cfRule type="expression" dxfId="1861" priority="1765" stopIfTrue="1">
      <formula>AND(OR(COUNTIF($F$22:$F$26,"&lt;&gt;")=0,AND(COUNTIF($F$22:$F$24,"&lt;&gt;")&gt;0,COUNTIF($F$25:$F$26,"&lt;&gt;")&gt;0),COUNTIF($F$25:$F$26,"&lt;&gt;")&gt;1),NOT(OR(AND(ISBLANK($F$2),ISBLANK($F$3)))))</formula>
    </cfRule>
  </conditionalFormatting>
  <conditionalFormatting sqref="L27">
    <cfRule type="expression" dxfId="1860" priority="1758" stopIfTrue="1">
      <formula>OR(COUNTIF($F$27:$F$29,"&lt;&gt;")=0,COUNTIF($F$27:$F$29,"&lt;&gt;")&gt;1)</formula>
    </cfRule>
  </conditionalFormatting>
  <conditionalFormatting sqref="L30">
    <cfRule type="expression" dxfId="1859" priority="1749" stopIfTrue="1">
      <formula>OR(COUNTIF($F$30:$F$33,"&lt;&gt;")=0,COUNTIF($F$30:$F$33,"&lt;&gt;")&gt;1)</formula>
    </cfRule>
  </conditionalFormatting>
  <conditionalFormatting sqref="L34">
    <cfRule type="expression" dxfId="1858" priority="1740" stopIfTrue="1">
      <formula>OR(COUNTIF($F$34:$F$37,"&lt;&gt;")=0,COUNTIF($F$34:$F$37,"&lt;&gt;")&gt;1)</formula>
    </cfRule>
  </conditionalFormatting>
  <conditionalFormatting sqref="L38">
    <cfRule type="expression" dxfId="1857" priority="1689" stopIfTrue="1">
      <formula>OR(COUNTIF($F$38:$F$62,"&lt;&gt;")=0,AND(COUNTIF($F$38:$F$60,"&lt;&gt;")&gt;0,COUNTIF($F$61:$F$62,"&lt;&gt;")&gt;0),COUNTIF($F$61:$F$62,"&lt;&gt;")&gt;1)</formula>
    </cfRule>
  </conditionalFormatting>
  <conditionalFormatting sqref="L63">
    <cfRule type="expression" dxfId="1856" priority="1682" stopIfTrue="1">
      <formula>OR(COUNTIF($F$63:$F$65,"&lt;&gt;")=0,COUNTIF($F$63:$F$65,"&lt;&gt;")&gt;1)</formula>
    </cfRule>
  </conditionalFormatting>
  <conditionalFormatting sqref="L66">
    <cfRule type="expression" dxfId="1855" priority="1669" stopIfTrue="1">
      <formula>OR(COUNTIF($F$66:$F$71,"&lt;&gt;")=0,AND(COUNTIF($F$66:$F$69,"&lt;&gt;")&gt;0,COUNTIF($F$70:$F$71,"&lt;&gt;")&gt;0),COUNTIF($F$70:$F$71,"&lt;&gt;")&gt;1)</formula>
    </cfRule>
  </conditionalFormatting>
  <conditionalFormatting sqref="L72">
    <cfRule type="expression" dxfId="1854" priority="1644" stopIfTrue="1">
      <formula>OR(COUNTIF($F$72:$F$83,"&lt;&gt;")=0,AND(COUNTIF($F$72:$F$81,"&lt;&gt;")&gt;0,COUNTIF($F$82:$F$83,"&lt;&gt;")&gt;0),COUNTIF($F$82:$F$83,"&lt;&gt;")&gt;1)</formula>
    </cfRule>
  </conditionalFormatting>
  <conditionalFormatting sqref="L84">
    <cfRule type="expression" dxfId="1853" priority="1609" stopIfTrue="1">
      <formula>OR(COUNTIF($F$84:$F$100,"&lt;&gt;")=0,AND(COUNTIF($F$84:$F$98,"&lt;&gt;")&gt;0,COUNTIF($F$99:$F$100,"&lt;&gt;")&gt;0),COUNTIF($F$99:$F$100,"&lt;&gt;")&gt;1)</formula>
    </cfRule>
  </conditionalFormatting>
  <conditionalFormatting sqref="L101">
    <cfRule type="expression" dxfId="1852" priority="1580" stopIfTrue="1">
      <formula>OR(COUNTIF($F$101:$F$114,"&lt;&gt;")=0,AND(COUNTIF($F$101:$F$112,"&lt;&gt;")&gt;0,COUNTIF($F$113:$F$114,"&lt;&gt;")&gt;0),COUNTIF($F$113:$F$114,"&lt;&gt;")&gt;1)</formula>
    </cfRule>
  </conditionalFormatting>
  <conditionalFormatting sqref="L115">
    <cfRule type="expression" dxfId="1851" priority="1547" stopIfTrue="1">
      <formula>OR(COUNTIF($F$115:$F$130,"&lt;&gt;")=0,AND(COUNTIF($F$115:$F$128,"&lt;&gt;")&gt;0,COUNTIF($F$129:$F$130,"&lt;&gt;")&gt;0),COUNTIF($F$129:$F$130,"&lt;&gt;")&gt;1)</formula>
    </cfRule>
  </conditionalFormatting>
  <conditionalFormatting sqref="L131">
    <cfRule type="expression" dxfId="1850" priority="1522" stopIfTrue="1">
      <formula>OR(COUNTIF($F$131:$F$142,"&lt;&gt;")=0,AND(COUNTIF($F$131:$F$140,"&lt;&gt;")&gt;0,COUNTIF($F$141:$F$142,"&lt;&gt;")&gt;0),COUNTIF($F$141:$F$142,"&lt;&gt;")&gt;1)</formula>
    </cfRule>
  </conditionalFormatting>
  <conditionalFormatting sqref="L143">
    <cfRule type="expression" dxfId="1849" priority="1489" stopIfTrue="1">
      <formula>OR(COUNTIF($F$143:$F$158,"&lt;&gt;")=0,AND(COUNTIF($F$143:$F$156,"&lt;&gt;")&gt;0,COUNTIF($F$157:$F$158,"&lt;&gt;")&gt;0),COUNTIF($F$157:$F$158,"&lt;&gt;")&gt;1)</formula>
    </cfRule>
  </conditionalFormatting>
  <conditionalFormatting sqref="L159">
    <cfRule type="expression" dxfId="1848" priority="1430" stopIfTrue="1">
      <formula>OR(COUNTIF($F$159:$F$187,"&lt;&gt;")=0,AND(COUNTIF($F$159:$F$185,"&lt;&gt;")&gt;0,COUNTIF($F$186:$F$187,"&lt;&gt;")&gt;0),COUNTIF($F$186:$F$187,"&lt;&gt;")&gt;1)</formula>
    </cfRule>
  </conditionalFormatting>
  <conditionalFormatting sqref="L188">
    <cfRule type="expression" dxfId="1847" priority="1401" stopIfTrue="1">
      <formula>OR(COUNTIF($F$188:$F$201,"&lt;&gt;")=0,AND(COUNTIF($F$188:$F$199,"&lt;&gt;")&gt;0,COUNTIF($F$200:$F$201,"&lt;&gt;")&gt;0),COUNTIF($F$200:$F$201,"&lt;&gt;")&gt;1)</formula>
    </cfRule>
  </conditionalFormatting>
  <conditionalFormatting sqref="L202">
    <cfRule type="expression" dxfId="1846" priority="1364" stopIfTrue="1">
      <formula>OR(COUNTIF($F$202:$F$219,"&lt;&gt;")=0,AND(COUNTIF($F$202:$F$217,"&lt;&gt;")&gt;0,COUNTIF($F$218:$F$219,"&lt;&gt;")&gt;0),COUNTIF($F$218:$F$219,"&lt;&gt;")&gt;1)</formula>
    </cfRule>
  </conditionalFormatting>
  <conditionalFormatting sqref="L220">
    <cfRule type="expression" dxfId="1845" priority="1349" stopIfTrue="1">
      <formula>OR(COUNTIF($F$220:$F$226,"&lt;&gt;")=0,COUNTIF($F$220:$F$226,"&lt;&gt;")&gt;1)</formula>
    </cfRule>
  </conditionalFormatting>
  <conditionalFormatting sqref="L227">
    <cfRule type="expression" dxfId="1844" priority="1310" stopIfTrue="1">
      <formula>AND(OR(COUNTIF($F$227:$F$245,"&lt;&gt;")=0,AND(COUNTIF($F$227:$F$243,"&lt;&gt;")&gt;0,COUNTIF($F$244:$F$245,"&lt;&gt;")&gt;0),COUNTIF($F$244:$F$245,"&lt;&gt;")&gt;1),NOT(OR(COUNTIF($F$220:$F$224,"&lt;&gt;")=0)))</formula>
    </cfRule>
  </conditionalFormatting>
  <conditionalFormatting sqref="L246">
    <cfRule type="expression" dxfId="1843" priority="1289" stopIfTrue="1">
      <formula>OR(COUNTIF($F$246:$F$255,"&lt;&gt;")=0,AND(COUNTIF($F$246:$F$253,"&lt;&gt;")&gt;0,COUNTIF($F$254:$F$255,"&lt;&gt;")&gt;0),COUNTIF($F$254:$F$255,"&lt;&gt;")&gt;1)</formula>
    </cfRule>
  </conditionalFormatting>
  <conditionalFormatting sqref="L256">
    <cfRule type="expression" dxfId="1842" priority="1270" stopIfTrue="1">
      <formula>OR(COUNTIF($F$256:$F$264,"&lt;&gt;")=0,AND(COUNTIF($F$256:$F$262,"&lt;&gt;")&gt;0,COUNTIF($F$263:$F$264,"&lt;&gt;")&gt;0),COUNTIF($F$263:$F$264,"&lt;&gt;")&gt;1)</formula>
    </cfRule>
  </conditionalFormatting>
  <conditionalFormatting sqref="L265">
    <cfRule type="expression" dxfId="1841" priority="1253" stopIfTrue="1">
      <formula>AND(OR(COUNTIF($F$265:$F$272,"&lt;&gt;")=0,AND(COUNTIF($F$265:$F$270,"&lt;&gt;")&gt;0,COUNTIF($F$271:$F$272,"&lt;&gt;")&gt;0),COUNTIF($F$271:$F$272,"&lt;&gt;")&gt;1),NOT(OR(AND(ISBLANK($F$31),ISBLANK($F$32)))))</formula>
    </cfRule>
  </conditionalFormatting>
  <conditionalFormatting sqref="L273">
    <cfRule type="expression" dxfId="1840" priority="1226" stopIfTrue="1">
      <formula>AND(OR(COUNTIF($F$273:$F$285,"&lt;&gt;")=0,AND(COUNTIF($F$273:$F$283,"&lt;&gt;")&gt;0,COUNTIF($F$284:$F$285,"&lt;&gt;")&gt;0),COUNTIF($F$284:$F$285,"&lt;&gt;")&gt;1),NOT(OR(AND(ISBLANK($F$31),ISBLANK($F$32)))))</formula>
    </cfRule>
  </conditionalFormatting>
  <conditionalFormatting sqref="L286">
    <cfRule type="expression" dxfId="1839" priority="1203" stopIfTrue="1">
      <formula>AND(OR(COUNTIF($F$286:$F$296,"&lt;&gt;")=0,AND(COUNTIF($F$286:$F$294,"&lt;&gt;")&gt;0,COUNTIF($F$295:$F$296,"&lt;&gt;")&gt;0),COUNTIF($F$295:$F$296,"&lt;&gt;")&gt;1),NOT(OR(AND(ISBLANK($F$31),ISBLANK($F$32)))))</formula>
    </cfRule>
  </conditionalFormatting>
  <conditionalFormatting sqref="L297">
    <cfRule type="expression" dxfId="1838" priority="1188" stopIfTrue="1">
      <formula>AND(OR(COUNTIF($F$297:$F$303,"&lt;&gt;")=0,AND(COUNTIF($F$297:$F$301,"&lt;&gt;")&gt;0,COUNTIF($F$302:$F$303,"&lt;&gt;")&gt;0),COUNTIF($F$302:$F$303,"&lt;&gt;")&gt;1),NOT(OR(AND(ISBLANK($F$31),ISBLANK($F$32)))))</formula>
    </cfRule>
  </conditionalFormatting>
  <conditionalFormatting sqref="L304">
    <cfRule type="expression" dxfId="1837" priority="1173" stopIfTrue="1">
      <formula>AND(OR(COUNTIF($F$304:$F$310,"&lt;&gt;")=0,AND(COUNTIF($F$304:$F$308,"&lt;&gt;")&gt;0,COUNTIF($F$309:$F$310,"&lt;&gt;")&gt;0),COUNTIF($F$309:$F$310,"&lt;&gt;")&gt;1),NOT(OR(AND(ISBLANK($F$31),ISBLANK($F$32)))))</formula>
    </cfRule>
  </conditionalFormatting>
  <conditionalFormatting sqref="L311">
    <cfRule type="expression" dxfId="1836" priority="1154" stopIfTrue="1">
      <formula>AND(OR(COUNTIF($F$311:$F$319,"&lt;&gt;")=0,AND(COUNTIF($F$311:$F$316,"&lt;&gt;")&gt;0,COUNTIF($F$317:$F$319,"&lt;&gt;")&gt;0),COUNTIF($F$317:$F$319,"&lt;&gt;")&gt;1),NOT(OR(AND(ISBLANK($F$28),ISBLANK($F$29)))))</formula>
    </cfRule>
  </conditionalFormatting>
  <conditionalFormatting sqref="L320">
    <cfRule type="expression" dxfId="1835" priority="1147" stopIfTrue="1">
      <formula>AND(OR(COUNTIF($F$320:$F$322,"&lt;&gt;")=0,COUNTIF($F$320:$F$322,"&lt;&gt;")&gt;1),NOT(OR(AND(ISBLANK($F$31),ISBLANK($F$32)))))</formula>
    </cfRule>
  </conditionalFormatting>
  <conditionalFormatting sqref="L323">
    <cfRule type="expression" dxfId="1834" priority="1136" stopIfTrue="1">
      <formula>AND(OR(COUNTIF($F$323:$F$327,"&lt;&gt;")=0,AND(COUNTIF($F$323:$F$325,"&lt;&gt;")&gt;0,COUNTIF($F$326:$F$327,"&lt;&gt;")&gt;0),COUNTIF($F$326:$F$327,"&lt;&gt;")&gt;1),NOT(OR(AND(ISBLANK($F$31),ISBLANK($F$32)),ISBLANK($F$320))))</formula>
    </cfRule>
  </conditionalFormatting>
  <conditionalFormatting sqref="L328">
    <cfRule type="expression" dxfId="1833" priority="1111" stopIfTrue="1">
      <formula>AND(OR(COUNTIF($F$328:$F$339,"&lt;&gt;")=0,AND(COUNTIF($F$328:$F$337,"&lt;&gt;")&gt;0,COUNTIF($F$338:$F$339,"&lt;&gt;")&gt;0),COUNTIF($F$338:$F$339,"&lt;&gt;")&gt;1),NOT(OR(AND(ISBLANK($F$31),ISBLANK($F$32)))))</formula>
    </cfRule>
  </conditionalFormatting>
  <conditionalFormatting sqref="L340">
    <cfRule type="expression" dxfId="1832" priority="1104" stopIfTrue="1">
      <formula>AND(OR(COUNTIF($F$340:$F$342,"&lt;&gt;")=0,COUNTIF($F$340:$F$342,"&lt;&gt;")&gt;1),NOT(OR(AND(ISBLANK($F$28),ISBLANK($F$29)))))</formula>
    </cfRule>
  </conditionalFormatting>
  <conditionalFormatting sqref="L343">
    <cfRule type="expression" dxfId="1831" priority="1067" stopIfTrue="1">
      <formula>AND(OR(COUNTIF($F$343:$F$360,"&lt;&gt;")=0,AND(COUNTIF($F$343:$F$358,"&lt;&gt;")&gt;0,COUNTIF($F$359:$F$360,"&lt;&gt;")&gt;0),COUNTIF($F$359:$F$360,"&lt;&gt;")&gt;1),NOT(OR(AND(ISBLANK($F$28),ISBLANK($F$29)),ISBLANK($F$340))))</formula>
    </cfRule>
  </conditionalFormatting>
  <conditionalFormatting sqref="L361">
    <cfRule type="expression" dxfId="1830" priority="1034" stopIfTrue="1">
      <formula>AND(OR(COUNTIF($F$361:$F$376,"&lt;&gt;")=0,AND(COUNTIF($F$361:$F$374,"&lt;&gt;")&gt;0,COUNTIF($F$375:$F$376,"&lt;&gt;")&gt;0),COUNTIF($F$375:$F$376,"&lt;&gt;")&gt;1),NOT(OR(AND(ISBLANK($F$35),ISBLANK($F$36)))))</formula>
    </cfRule>
  </conditionalFormatting>
  <conditionalFormatting sqref="L377">
    <cfRule type="expression" dxfId="1829" priority="1013" stopIfTrue="1">
      <formula>AND(OR(COUNTIF($F$377:$F$386,"&lt;&gt;")=0,AND(COUNTIF($F$377:$F$384,"&lt;&gt;")&gt;0,COUNTIF($F$385:$F$386,"&lt;&gt;")&gt;0),COUNTIF($F$385:$F$386,"&lt;&gt;")&gt;1),NOT(OR(AND(ISBLANK($F$35),ISBLANK($F$36)))))</formula>
    </cfRule>
  </conditionalFormatting>
  <conditionalFormatting sqref="L387">
    <cfRule type="expression" dxfId="1828" priority="1006" stopIfTrue="1">
      <formula>AND(OR(COUNTIF($F$387:$F$389,"&lt;&gt;")=0,COUNTIF($F$387:$F$389,"&lt;&gt;")&gt;1),NOT(OR(AND(ISBLANK($F$35),ISBLANK($F$36)))))</formula>
    </cfRule>
  </conditionalFormatting>
  <conditionalFormatting sqref="L390">
    <cfRule type="expression" dxfId="1827" priority="981" stopIfTrue="1">
      <formula>AND(OR(COUNTIF($F$390:$F$401,"&lt;&gt;")=0,AND(COUNTIF($F$390:$F$399,"&lt;&gt;")&gt;0,COUNTIF($F$400:$F$401,"&lt;&gt;")&gt;0),COUNTIF($F$400:$F$401,"&lt;&gt;")&gt;1),NOT(OR(AND(ISBLANK($F$35),ISBLANK($F$36)),ISBLANK($F$387))))</formula>
    </cfRule>
  </conditionalFormatting>
  <conditionalFormatting sqref="L402">
    <cfRule type="expression" dxfId="1826" priority="940" stopIfTrue="1">
      <formula>AND(OR(COUNTIF($F$402:$F$421,"&lt;&gt;")=0,AND(COUNTIF($F$402:$F$419,"&lt;&gt;")&gt;0,COUNTIF($F$420:$F$421,"&lt;&gt;")&gt;0),COUNTIF($F$420:$F$421,"&lt;&gt;")&gt;1),NOT(OR(AND(ISBLANK($F$35),ISBLANK($F$36)))))</formula>
    </cfRule>
  </conditionalFormatting>
  <conditionalFormatting sqref="L422">
    <cfRule type="expression" dxfId="1825" priority="911" stopIfTrue="1">
      <formula>AND(OR(COUNTIF($F$422:$F$435,"&lt;&gt;")=0,COUNTIF($F$422:$F$435,"&lt;&gt;")&gt;1),NOT(OR(AND(ISBLANK($F$35),ISBLANK($F$36)))))</formula>
    </cfRule>
  </conditionalFormatting>
  <conditionalFormatting sqref="L436">
    <cfRule type="expression" dxfId="1824" priority="896" stopIfTrue="1">
      <formula>AND(OR(COUNTIF($F$436:$F$442,"&lt;&gt;")=0,AND(COUNTIF($F$436:$F$440,"&lt;&gt;")&gt;0,COUNTIF($F$441:$F$442,"&lt;&gt;")&gt;0),COUNTIF($F$441:$F$442,"&lt;&gt;")&gt;1),NOT(OR(AND(ISBLANK($F$35),ISBLANK($F$36)))))</formula>
    </cfRule>
  </conditionalFormatting>
  <conditionalFormatting sqref="L443">
    <cfRule type="expression" dxfId="1823" priority="865" stopIfTrue="1">
      <formula>AND(OR(COUNTIF($F$443:$F$457,"&lt;&gt;")=0,AND(COUNTIF($F$443:$F$455,"&lt;&gt;")&gt;0,COUNTIF($F$456:$F$457,"&lt;&gt;")&gt;0),COUNTIF($F$456:$F$457,"&lt;&gt;")&gt;1),NOT(OR(AND(ISBLANK($F$35),ISBLANK($F$36)))))</formula>
    </cfRule>
  </conditionalFormatting>
  <conditionalFormatting sqref="L458">
    <cfRule type="expression" dxfId="1822" priority="854" stopIfTrue="1">
      <formula>AND(OR(COUNTIF($F$458:$F$462,"&lt;&gt;")=0,AND(COUNTIF($F$458:$F$460,"&lt;&gt;")&gt;0,COUNTIF($F$461:$F$462,"&lt;&gt;")&gt;0),COUNTIF($F$461:$F$462,"&lt;&gt;")&gt;1),NOT(OR(AND(ISBLANK($F$35),ISBLANK($F$36)))))</formula>
    </cfRule>
  </conditionalFormatting>
  <conditionalFormatting sqref="L463">
    <cfRule type="expression" dxfId="1821" priority="843" stopIfTrue="1">
      <formula>AND(OR(COUNTIF($F$463:$F$467,"&lt;&gt;")=0,AND(COUNTIF($F$463:$F$466,"&lt;&gt;")&gt;0,COUNTIF($F$467,"&lt;&gt;")&gt;0),COUNTIF($F$467,"&lt;&gt;")&gt;1),NOT(OR(AND(ISBLANK($F$34),ISBLANK($F$36)))))</formula>
    </cfRule>
  </conditionalFormatting>
  <conditionalFormatting sqref="L468">
    <cfRule type="expression" dxfId="1820" priority="836" stopIfTrue="1">
      <formula>AND(OR(COUNTIF($F$468:$F$470,"&lt;&gt;")=0,COUNTIF($F$468:$F$470,"&lt;&gt;")&gt;1),NOT(OR(AND(ISBLANK($F$34),ISBLANK($F$36)),ISBLANK($F$463))))</formula>
    </cfRule>
  </conditionalFormatting>
  <conditionalFormatting sqref="L471">
    <cfRule type="expression" dxfId="1819" priority="815" stopIfTrue="1">
      <formula>AND(OR(COUNTIF($F$471:$F$480,"&lt;&gt;")=0,AND(COUNTIF($F$471:$F$478,"&lt;&gt;")&gt;0,COUNTIF($F$479:$F$480,"&lt;&gt;")&gt;0),COUNTIF($F$479:$F$480,"&lt;&gt;")&gt;1),NOT(OR(AND(ISBLANK($F$34),ISBLANK($F$36)),ISBLANK($F$464))))</formula>
    </cfRule>
  </conditionalFormatting>
  <conditionalFormatting sqref="L481">
    <cfRule type="expression" dxfId="1818" priority="806" stopIfTrue="1">
      <formula>AND(OR(COUNTIF($F$481:$F$484,"&lt;&gt;")=0,AND(COUNTIF($F$481:$F$482,"&lt;&gt;")&gt;0,COUNTIF($F$483:$F$484,"&lt;&gt;")&gt;0),COUNTIF($F$483:$F$484,"&lt;&gt;")&gt;1),NOT(OR(AND(ISBLANK($F$34),ISBLANK($F$36)),COUNTIF($F$465:$F$466,"&lt;&gt;")=0)))</formula>
    </cfRule>
  </conditionalFormatting>
  <conditionalFormatting sqref="L485">
    <cfRule type="expression" dxfId="1817" priority="799" stopIfTrue="1">
      <formula>AND(OR(COUNTIF($F$485:$F$487,"&lt;&gt;")=0,COUNTIF($F$485:$F$487,"&lt;&gt;")&gt;1),NOT(OR(AND(ISBLANK($F$34),ISBLANK($F$36)))))</formula>
    </cfRule>
  </conditionalFormatting>
  <conditionalFormatting sqref="L488">
    <cfRule type="expression" dxfId="1816" priority="784" stopIfTrue="1">
      <formula>AND(OR(COUNTIF($F$488:$F$494,"&lt;&gt;")=0,AND(COUNTIF($F$488:$F$492,"&lt;&gt;")&gt;0,COUNTIF($F$493:$F$494,"&lt;&gt;")&gt;0),COUNTIF($F$493:$F$494,"&lt;&gt;")&gt;1),NOT(OR(AND(ISBLANK($F$34),ISBLANK($F$36)),ISBLANK($F$485))))</formula>
    </cfRule>
  </conditionalFormatting>
  <conditionalFormatting sqref="L495">
    <cfRule type="expression" dxfId="1815" priority="769" stopIfTrue="1">
      <formula>AND(OR(COUNTIF($F$495:$F$501,"&lt;&gt;")=0,AND(COUNTIF($F$495:$F$499,"&lt;&gt;")&gt;0,COUNTIF($F$500:$F$501,"&lt;&gt;")&gt;0),COUNTIF($F$500:$F$501,"&lt;&gt;")&gt;1),NOT(OR(AND(ISBLANK($F$35),ISBLANK($F$36)))))</formula>
    </cfRule>
  </conditionalFormatting>
  <conditionalFormatting sqref="L502">
    <cfRule type="expression" dxfId="1814" priority="726" stopIfTrue="1">
      <formula>AND(OR(COUNTIF($F$502:$F$522,"&lt;&gt;")=0,AND(COUNTIF($F$502:$F$519,"&lt;&gt;")&gt;0,COUNTIF($F$520:$F$522,"&lt;&gt;")&gt;0),COUNTIF($F$520:$F$522,"&lt;&gt;")&gt;1),NOT(OR(AND(ISBLANK($F$28),ISBLANK($F$29)))))</formula>
    </cfRule>
  </conditionalFormatting>
  <conditionalFormatting sqref="L523">
    <cfRule type="expression" dxfId="1813" priority="713" stopIfTrue="1">
      <formula>AND(OR(COUNTIF($F$523:$F$528,"&lt;&gt;")=0,AND(COUNTIF($F$523:$F$526,"&lt;&gt;")&gt;0,COUNTIF($F$527:$F$528,"&lt;&gt;")&gt;0),COUNTIF($F$527:$F$528,"&lt;&gt;")&gt;1),NOT(OR(AND(ISBLANK($F$35),ISBLANK($F$36)))))</formula>
    </cfRule>
  </conditionalFormatting>
  <conditionalFormatting sqref="L529">
    <cfRule type="expression" dxfId="1812" priority="688" stopIfTrue="1">
      <formula>AND(OR(COUNTIF($F$529:$F$540,"&lt;&gt;")=0,AND(COUNTIF($F$529:$F$538,"&lt;&gt;")&gt;0,COUNTIF($F$539:$F$540,"&lt;&gt;")&gt;0),COUNTIF($F$539:$F$540,"&lt;&gt;")&gt;1),NOT(OR(AND(ISBLANK($F$35),ISBLANK($F$36)),AND(ISBLANK($F$523),ISBLANK($F$524)))))</formula>
    </cfRule>
  </conditionalFormatting>
  <conditionalFormatting sqref="L541">
    <cfRule type="expression" dxfId="1811" priority="643" stopIfTrue="1">
      <formula>AND(OR(COUNTIF($F$541:$F$562,"&lt;&gt;")=0,AND(COUNTIF($F$541:$F$560,"&lt;&gt;")&gt;0,COUNTIF($F$561:$F$562,"&lt;&gt;")&gt;0),COUNTIF($F$561:$F$562,"&lt;&gt;")&gt;1),NOT(OR(AND(ISBLANK($F$35),ISBLANK($F$36)),AND(ISBLANK($F$523),ISBLANK($F$524)))))</formula>
    </cfRule>
  </conditionalFormatting>
  <conditionalFormatting sqref="L563">
    <cfRule type="expression" dxfId="1810" priority="636" stopIfTrue="1">
      <formula>AND(OR(COUNTIF($F$563:$F$565,"&lt;&gt;")=0,COUNTIF($F$563:$F$565,"&lt;&gt;")&gt;1),NOT(OR(AND(ISBLANK($F$35),ISBLANK($F$36)),AND(ISBLANK($F$525),ISBLANK($F$526)))))</formula>
    </cfRule>
  </conditionalFormatting>
  <conditionalFormatting sqref="L566">
    <cfRule type="expression" dxfId="1809" priority="619" stopIfTrue="1">
      <formula>AND(OR(COUNTIF($F$566:$F$573,"&lt;&gt;")=0,AND(COUNTIF($F$566:$F$571,"&lt;&gt;")&gt;0,COUNTIF($F$572:$F$573,"&lt;&gt;")&gt;0),COUNTIF($F$572:$F$573,"&lt;&gt;")&gt;1),NOT(OR(AND(ISBLANK($F$35),ISBLANK($F$36)))))</formula>
    </cfRule>
  </conditionalFormatting>
  <conditionalFormatting sqref="L574">
    <cfRule type="expression" dxfId="1808" priority="578" stopIfTrue="1">
      <formula>AND(OR(COUNTIF($F$574:$F$593,"&lt;&gt;")=0,AND(COUNTIF($F$574:$F$591,"&lt;&gt;")&gt;0,COUNTIF($F$592:$F$593,"&lt;&gt;")&gt;0),COUNTIF($F$592:$F$593,"&lt;&gt;")&gt;1),NOT(OR(AND(ISBLANK($F$35),ISBLANK($F$36)))))</formula>
    </cfRule>
  </conditionalFormatting>
  <conditionalFormatting sqref="L594">
    <cfRule type="expression" dxfId="1807" priority="543" stopIfTrue="1">
      <formula>AND(OR(COUNTIF($F$594:$F$610,"&lt;&gt;")=0,AND(COUNTIF($F$594:$F$608,"&lt;&gt;")&gt;0,COUNTIF($F$609:$F$610,"&lt;&gt;")&gt;0),COUNTIF($F$609:$F$610,"&lt;&gt;")&gt;1),NOT(OR(AND(ISBLANK($F$35),ISBLANK($F$36)))))</formula>
    </cfRule>
  </conditionalFormatting>
  <conditionalFormatting sqref="L611">
    <cfRule type="expression" dxfId="1806" priority="476" stopIfTrue="1">
      <formula>AND(OR(COUNTIF($F$611:$F$643,"&lt;&gt;")=0,AND(COUNTIF($F$611:$F$641,"&lt;&gt;")&gt;0,COUNTIF($F$642:$F$643,"&lt;&gt;")&gt;0),COUNTIF($F$642:$F$643,"&lt;&gt;")&gt;1),NOT(OR(AND(ISBLANK($F$35),ISBLANK($F$36)))))</formula>
    </cfRule>
  </conditionalFormatting>
  <conditionalFormatting sqref="L644">
    <cfRule type="expression" dxfId="1805" priority="449" stopIfTrue="1">
      <formula>AND(OR(COUNTIF($F$644:$F$656,"&lt;&gt;")=0,AND(COUNTIF($F$644:$F$654,"&lt;&gt;")&gt;0,COUNTIF($F$655:$F$656,"&lt;&gt;")&gt;0),COUNTIF($F$655:$F$656,"&lt;&gt;")&gt;1),NOT(OR(AND(ISBLANK($F$35),ISBLANK($F$36)))))</formula>
    </cfRule>
  </conditionalFormatting>
  <conditionalFormatting sqref="L657">
    <cfRule type="expression" dxfId="1804" priority="424" stopIfTrue="1">
      <formula>AND(OR(COUNTIF($F$657:$F$668,"&lt;&gt;")=0,AND(COUNTIF($F$657:$F$666,"&lt;&gt;")&gt;0,COUNTIF($F$667:$F$668,"&lt;&gt;")&gt;0),COUNTIF($F$667:$F$668,"&lt;&gt;")&gt;1),NOT(OR(AND(ISBLANK($F$35),ISBLANK($F$36)))))</formula>
    </cfRule>
  </conditionalFormatting>
  <conditionalFormatting sqref="L669">
    <cfRule type="expression" dxfId="1803" priority="413" stopIfTrue="1">
      <formula>AND(OR(COUNTIF($F$669:$F$673,"&lt;&gt;")=0,AND(COUNTIF($F$669:$F$671,"&lt;&gt;")&gt;0,COUNTIF($F$672:$F$673,"&lt;&gt;")&gt;0),COUNTIF($F$672:$F$673,"&lt;&gt;")&gt;1),NOT(OR(AND(ISBLANK($F$35),ISBLANK($F$36)))))</formula>
    </cfRule>
  </conditionalFormatting>
  <conditionalFormatting sqref="L674">
    <cfRule type="expression" dxfId="1802" priority="394" stopIfTrue="1">
      <formula>AND(OR(COUNTIF($F$674:$F$682,"&lt;&gt;")=0,AND(COUNTIF($F$674:$F$680,"&lt;&gt;")&gt;0,COUNTIF($F$681:$F$682,"&lt;&gt;")&gt;0),COUNTIF($F$681:$F$682,"&lt;&gt;")&gt;1),NOT(OR(AND(ISBLANK($F$35),ISBLANK($F$36)))))</formula>
    </cfRule>
  </conditionalFormatting>
  <conditionalFormatting sqref="L683">
    <cfRule type="expression" dxfId="1801" priority="369" stopIfTrue="1">
      <formula>AND(OR(COUNTIF($F$683:$F$694,"&lt;&gt;")=0,AND(COUNTIF($F$683:$F$692,"&lt;&gt;")&gt;0,COUNTIF($F$693:$F$694,"&lt;&gt;")&gt;0),COUNTIF($F$693:$F$694,"&lt;&gt;")&gt;1),NOT(OR(AND(ISBLANK($F$35),ISBLANK($F$36)))))</formula>
    </cfRule>
  </conditionalFormatting>
  <conditionalFormatting sqref="L695">
    <cfRule type="expression" dxfId="1800" priority="348" stopIfTrue="1">
      <formula>AND(OR(COUNTIF($F$695:$F$704,"&lt;&gt;")=0,AND(COUNTIF($F$695:$F$702,"&lt;&gt;")&gt;0,COUNTIF($F$703:$F$704,"&lt;&gt;")&gt;0),COUNTIF($F$703:$F$704,"&lt;&gt;")&gt;1),NOT(OR(AND(ISBLANK($F$35),ISBLANK($F$36)))))</formula>
    </cfRule>
  </conditionalFormatting>
  <conditionalFormatting sqref="L705">
    <cfRule type="expression" dxfId="1799" priority="341" stopIfTrue="1">
      <formula>AND(OR(COUNTIF($F$705:$F$707,"&lt;&gt;")=0,COUNTIF($F$705:$F$707,"&lt;&gt;")&gt;1),NOT(OR(AND(ISBLANK($F$35),ISBLANK($F$36)))))</formula>
    </cfRule>
  </conditionalFormatting>
  <conditionalFormatting sqref="L708">
    <cfRule type="expression" dxfId="1798" priority="330" stopIfTrue="1">
      <formula>AND(OR(COUNTIF($F$708:$F$712,"&lt;&gt;")=0,AND(COUNTIF($F$708:$F$710,"&lt;&gt;")&gt;0,COUNTIF($F$711:$F$712,"&lt;&gt;")&gt;0),COUNTIF($F$711:$F$712,"&lt;&gt;")&gt;1),NOT(OR(AND(ISBLANK($F$35),ISBLANK($F$36)),ISBLANK($F$705))))</formula>
    </cfRule>
  </conditionalFormatting>
  <conditionalFormatting sqref="L713">
    <cfRule type="expression" dxfId="1797" priority="317" stopIfTrue="1">
      <formula>AND(OR(COUNTIF($F$713:$F$718,"&lt;&gt;")=0,AND(COUNTIF($F$713:$F$716,"&lt;&gt;")&gt;0,COUNTIF($F$717:$F$718,"&lt;&gt;")&gt;0),COUNTIF($F$717:$F$718,"&lt;&gt;")&gt;1),NOT(OR(AND(ISBLANK($F$35),ISBLANK($F$36)),ISBLANK($F$705))))</formula>
    </cfRule>
  </conditionalFormatting>
  <conditionalFormatting sqref="L719">
    <cfRule type="expression" dxfId="1796" priority="310" stopIfTrue="1">
      <formula>AND(OR(COUNTIF($F$719:$F$721,"&lt;&gt;")=0,COUNTIF($F$719:$F$721,"&lt;&gt;")&gt;1),NOT(OR(AND(ISBLANK($F$35),ISBLANK($F$36)))))</formula>
    </cfRule>
  </conditionalFormatting>
  <conditionalFormatting sqref="L722">
    <cfRule type="expression" dxfId="1795" priority="289" stopIfTrue="1">
      <formula>AND(OR(COUNTIF($F$722:$F$731,"&lt;&gt;")=0,AND(COUNTIF($F$722:$F$729,"&lt;&gt;")&gt;0,COUNTIF($F$730:$F$731,"&lt;&gt;")&gt;0),COUNTIF($F$730:$F$731,"&lt;&gt;")&gt;1),NOT(OR(AND(ISBLANK($F$35),ISBLANK($F$36)),ISBLANK($F$719))))</formula>
    </cfRule>
  </conditionalFormatting>
  <conditionalFormatting sqref="L732">
    <cfRule type="expression" dxfId="1794" priority="268" stopIfTrue="1">
      <formula>AND(OR(COUNTIF($F$732:$F$741,"&lt;&gt;")=0,AND(COUNTIF($F$732:$F$739,"&lt;&gt;")&gt;0,COUNTIF($F$740:$F$741,"&lt;&gt;")&gt;0),COUNTIF($F$740:$F$741,"&lt;&gt;")&gt;1),NOT(OR(AND(ISBLANK($F$35),ISBLANK($F$36)))))</formula>
    </cfRule>
  </conditionalFormatting>
  <conditionalFormatting sqref="L742">
    <cfRule type="expression" dxfId="1793" priority="251" stopIfTrue="1">
      <formula>AND(OR(COUNTIF($F$742:$F$749,"&lt;&gt;")=0,AND(COUNTIF($F$742:$F$747,"&lt;&gt;")&gt;0,COUNTIF($F$748:$F$749,"&lt;&gt;")&gt;0),COUNTIF($F$748:$F$749,"&lt;&gt;")&gt;1),NOT(OR(AND(ISBLANK($F$35),ISBLANK($F$36)))))</formula>
    </cfRule>
  </conditionalFormatting>
  <conditionalFormatting sqref="L750">
    <cfRule type="expression" dxfId="1792" priority="234" stopIfTrue="1">
      <formula>AND(OR(COUNTIF($F$750:$F$757,"&lt;&gt;")=0,AND(COUNTIF($F$750:$F$755,"&lt;&gt;")&gt;0,COUNTIF($F$756:$F$757,"&lt;&gt;")&gt;0),COUNTIF($F$756:$F$757,"&lt;&gt;")&gt;1),NOT(OR(AND(ISBLANK($F$35),ISBLANK($F$36)))))</formula>
    </cfRule>
  </conditionalFormatting>
  <conditionalFormatting sqref="L758">
    <cfRule type="expression" dxfId="1791" priority="223" stopIfTrue="1">
      <formula>AND(OR(COUNTIF($F$758:$F$762,"&lt;&gt;")=0,AND(COUNTIF($F$758:$F$760,"&lt;&gt;")&gt;0,COUNTIF($F$761:$F$762,"&lt;&gt;")&gt;0),COUNTIF($F$761:$F$762,"&lt;&gt;")&gt;1),NOT(OR(AND(ISBLANK($F$35),ISBLANK($F$36)))))</formula>
    </cfRule>
  </conditionalFormatting>
  <conditionalFormatting sqref="L763">
    <cfRule type="expression" dxfId="1790" priority="196" stopIfTrue="1">
      <formula>OR(COUNTIF($F$763:$F$775,"&lt;&gt;")=0,AND(COUNTIF($F$763:$F$773,"&lt;&gt;")&gt;0,COUNTIF($F$774:$F$775,"&lt;&gt;")&gt;0),COUNTIF($F$774:$F$775,"&lt;&gt;")&gt;1)</formula>
    </cfRule>
  </conditionalFormatting>
  <conditionalFormatting sqref="L776">
    <cfRule type="expression" dxfId="1789" priority="175" stopIfTrue="1">
      <formula>OR(COUNTIF($F$776:$F$785,"&lt;&gt;")=0,AND(COUNTIF($F$776:$F$783,"&lt;&gt;")&gt;0,COUNTIF($F$784:$F$785,"&lt;&gt;")&gt;0),COUNTIF($F$784:$F$785,"&lt;&gt;")&gt;1)</formula>
    </cfRule>
  </conditionalFormatting>
  <conditionalFormatting sqref="L786">
    <cfRule type="expression" dxfId="1788" priority="142" stopIfTrue="1">
      <formula>OR(COUNTIF($F$786:$F$801,"&lt;&gt;")=0,AND(COUNTIF($F$786:$F$799,"&lt;&gt;")&gt;0,COUNTIF($F$800:$F$801,"&lt;&gt;")&gt;0),COUNTIF($F$800:$F$801,"&lt;&gt;")&gt;1)</formula>
    </cfRule>
  </conditionalFormatting>
  <conditionalFormatting sqref="L802">
    <cfRule type="expression" dxfId="1787" priority="101" stopIfTrue="1">
      <formula>OR(COUNTIF($F$802:$F$821,"&lt;&gt;")=0,AND(COUNTIF($F$802:$F$819,"&lt;&gt;")&gt;0,COUNTIF($F$820:$F$821,"&lt;&gt;")&gt;0),COUNTIF($F$820:$F$821,"&lt;&gt;")&gt;1)</formula>
    </cfRule>
  </conditionalFormatting>
  <conditionalFormatting sqref="L822">
    <cfRule type="expression" dxfId="1786" priority="90" stopIfTrue="1">
      <formula>OR(COUNTIF($F$822:$F$826,"&lt;&gt;")=0,AND(COUNTIF($F$822:$F$824,"&lt;&gt;")&gt;0,COUNTIF($F$825:$F$826,"&lt;&gt;")&gt;0),COUNTIF($F$825:$F$826,"&lt;&gt;")&gt;1)</formula>
    </cfRule>
  </conditionalFormatting>
  <conditionalFormatting sqref="L827">
    <cfRule type="expression" dxfId="1785" priority="67" stopIfTrue="1">
      <formula>AND(OR(COUNTIF($F$827:$F$837,"&lt;&gt;")=0,AND(COUNTIF($F$827:$F$835,"&lt;&gt;")&gt;0,COUNTIF($F$836:$F$837,"&lt;&gt;")&gt;0),COUNTIF($F$836:$F$837,"&lt;&gt;")&gt;1),NOT(OR(AND(ISBLANK($F$822),ISBLANK($F$823),ISBLANK($F$824)))))</formula>
    </cfRule>
  </conditionalFormatting>
  <conditionalFormatting sqref="L838">
    <cfRule type="expression" dxfId="1784" priority="32" stopIfTrue="1">
      <formula>AND(OR(COUNTIF($F$838:$F$854,"&lt;&gt;")=0,AND(COUNTIF($F$838:$F$852,"&lt;&gt;")&gt;0,COUNTIF($F$853:$F$854,"&lt;&gt;")&gt;0),COUNTIF($F$853:$F$854,"&lt;&gt;")&gt;1),NOT(OR(AND(ISBLANK($F$822),ISBLANK($F$823),ISBLANK($F$824)))))</formula>
    </cfRule>
  </conditionalFormatting>
  <conditionalFormatting sqref="L855">
    <cfRule type="expression" dxfId="1783" priority="1" stopIfTrue="1">
      <formula>AND(OR(COUNTIF($F$855:$F$869,"&lt;&gt;")=0,AND(COUNTIF($F$855:$F$867,"&lt;&gt;")&gt;0,COUNTIF($F$868:$F$869,"&lt;&gt;")&gt;0),COUNTIF($F$868:$F$869,"&lt;&gt;")&gt;1),NOT(OR(AND(ISBLANK($F$823),ISBLANK($F$824)))))</formula>
    </cfRule>
  </conditionalFormatting>
  <dataValidations count="1">
    <dataValidation type="list" allowBlank="1" showErrorMessage="1" sqref="F2:F869" xr:uid="{00000000-0002-0000-0100-000000000000}">
      <formula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869"/>
  <sheetViews>
    <sheetView workbookViewId="0">
      <pane ySplit="1" topLeftCell="A2" activePane="bottomLeft" state="frozen"/>
      <selection pane="bottomLeft" activeCell="B2" sqref="B2:B37"/>
    </sheetView>
  </sheetViews>
  <sheetFormatPr defaultColWidth="12.6328125" defaultRowHeight="15.75" customHeight="1" x14ac:dyDescent="0.25"/>
  <cols>
    <col min="1" max="1" width="12.6328125" customWidth="1"/>
    <col min="2" max="2" width="6.36328125" customWidth="1"/>
    <col min="3" max="3" width="25.08984375" customWidth="1"/>
    <col min="4" max="4" width="6.36328125" customWidth="1"/>
    <col min="5" max="5" width="62.6328125" customWidth="1"/>
    <col min="6" max="6" width="18.90625" customWidth="1"/>
    <col min="7" max="8" width="37.6328125" customWidth="1"/>
    <col min="9" max="9" width="18.90625" customWidth="1"/>
    <col min="10" max="12" width="37.6328125" customWidth="1"/>
  </cols>
  <sheetData>
    <row r="1" spans="1:12" ht="15.75" customHeight="1" x14ac:dyDescent="0.25">
      <c r="A1" s="1" t="s">
        <v>0</v>
      </c>
      <c r="B1" s="8" t="s">
        <v>1</v>
      </c>
      <c r="C1" s="5"/>
      <c r="D1" s="1" t="s">
        <v>2</v>
      </c>
      <c r="E1" s="1" t="s">
        <v>3</v>
      </c>
      <c r="F1" s="1" t="s">
        <v>4</v>
      </c>
      <c r="G1" s="1" t="s">
        <v>5</v>
      </c>
      <c r="H1" s="1" t="s">
        <v>6</v>
      </c>
      <c r="I1" s="1" t="s">
        <v>7</v>
      </c>
      <c r="J1" s="1" t="s">
        <v>8</v>
      </c>
      <c r="K1" s="1" t="s">
        <v>9</v>
      </c>
      <c r="L1" s="1" t="s">
        <v>10</v>
      </c>
    </row>
    <row r="2" spans="1:12" ht="15.75" customHeight="1" x14ac:dyDescent="0.25">
      <c r="A2" s="4" t="s">
        <v>11</v>
      </c>
      <c r="B2" s="4" t="s">
        <v>12</v>
      </c>
      <c r="C2" s="4" t="s">
        <v>14</v>
      </c>
      <c r="D2" s="4" t="s">
        <v>15</v>
      </c>
      <c r="E2" s="6" t="s">
        <v>16</v>
      </c>
      <c r="F2" s="2"/>
      <c r="G2" s="3" t="s">
        <v>21</v>
      </c>
      <c r="H2" s="3"/>
      <c r="I2" s="2"/>
      <c r="J2" s="3"/>
      <c r="K2" s="3"/>
      <c r="L2" s="4" t="str">
        <f>IF(COUNTIF($F$2:$F$5,"&lt;&gt;")=0,"Please select all applicable options",IF(AND(COUNTIF($F$2:$F$3,"&lt;&gt;")&gt;0,COUNTIF($F$4:$F$5,"&lt;&gt;")&gt;0),"Do not select any one of 'Not applicable', 'Undisclosed' with other option(s) in the question. Please unselect the option(s)",IF(COUNTIF($F$4:$F$5,"&lt;&gt;")&gt;1,"Please select only one option from row # 4 to 5","")))</f>
        <v>Please select all applicable options</v>
      </c>
    </row>
    <row r="3" spans="1:12" ht="15.75" customHeight="1" x14ac:dyDescent="0.25">
      <c r="A3" s="5"/>
      <c r="B3" s="5"/>
      <c r="C3" s="5"/>
      <c r="D3" s="5"/>
      <c r="E3" s="5"/>
      <c r="F3" s="2"/>
      <c r="G3" s="3" t="s">
        <v>31</v>
      </c>
      <c r="H3" s="3"/>
      <c r="I3" s="2"/>
      <c r="J3" s="3"/>
      <c r="K3" s="3"/>
      <c r="L3" s="7"/>
    </row>
    <row r="4" spans="1:12" ht="15.75" customHeight="1" x14ac:dyDescent="0.25">
      <c r="A4" s="5"/>
      <c r="B4" s="5"/>
      <c r="C4" s="5"/>
      <c r="D4" s="5"/>
      <c r="E4" s="5"/>
      <c r="F4" s="2"/>
      <c r="G4" s="3" t="s">
        <v>32</v>
      </c>
      <c r="H4" s="3"/>
      <c r="I4" s="2"/>
      <c r="J4" s="3"/>
      <c r="K4" s="3"/>
      <c r="L4" s="7"/>
    </row>
    <row r="5" spans="1:12" ht="15.75" customHeight="1" x14ac:dyDescent="0.25">
      <c r="A5" s="5"/>
      <c r="B5" s="5"/>
      <c r="C5" s="5"/>
      <c r="D5" s="5"/>
      <c r="E5" s="5"/>
      <c r="F5" s="2"/>
      <c r="G5" s="3" t="s">
        <v>33</v>
      </c>
      <c r="H5" s="3"/>
      <c r="I5" s="2"/>
      <c r="J5" s="3"/>
      <c r="K5" s="3"/>
      <c r="L5" s="7"/>
    </row>
    <row r="6" spans="1:12" ht="15.75" customHeight="1" x14ac:dyDescent="0.25">
      <c r="A6" s="5"/>
      <c r="B6" s="5"/>
      <c r="C6" s="5"/>
      <c r="D6" s="4" t="s">
        <v>34</v>
      </c>
      <c r="E6" s="6" t="s">
        <v>35</v>
      </c>
      <c r="F6" s="2"/>
      <c r="G6" s="3" t="s">
        <v>36</v>
      </c>
      <c r="H6" s="3" t="s">
        <v>37</v>
      </c>
      <c r="I6" s="2"/>
      <c r="J6" s="3" t="s">
        <v>38</v>
      </c>
      <c r="K6" s="3"/>
      <c r="L6" s="4" t="str">
        <f>IF(OR(AND(ISBLANK($F$2),ISBLANK($F$3))),"",IF(COUNTIF($F$6:$F$17,"&lt;&gt;")=0,"Please select all applicable options",IF(AND(COUNTIF($F$6:$F$15,"&lt;&gt;")&gt;0,COUNTIF($F$16:$F$17,"&lt;&gt;")&gt;0),"Do not select any one of 'Not applicable', 'Undisclosed' with other option(s) in the question. Please unselect the option(s)",IF(COUNTIF($F$16:$F$17,"&lt;&gt;")&gt;1,"Please select only one option from row # 8 to 17",""))))</f>
        <v/>
      </c>
    </row>
    <row r="7" spans="1:12" ht="15.75" customHeight="1" x14ac:dyDescent="0.25">
      <c r="A7" s="5"/>
      <c r="B7" s="5"/>
      <c r="C7" s="5"/>
      <c r="D7" s="5"/>
      <c r="E7" s="5"/>
      <c r="F7" s="2"/>
      <c r="G7" s="3" t="s">
        <v>36</v>
      </c>
      <c r="H7" s="3" t="s">
        <v>37</v>
      </c>
      <c r="I7" s="2"/>
      <c r="J7" s="3" t="s">
        <v>46</v>
      </c>
      <c r="K7" s="3"/>
      <c r="L7" s="7"/>
    </row>
    <row r="8" spans="1:12" ht="15.75" customHeight="1" x14ac:dyDescent="0.25">
      <c r="A8" s="5"/>
      <c r="B8" s="5"/>
      <c r="C8" s="5"/>
      <c r="D8" s="5"/>
      <c r="E8" s="5"/>
      <c r="F8" s="2"/>
      <c r="G8" s="3" t="s">
        <v>36</v>
      </c>
      <c r="H8" s="3" t="s">
        <v>37</v>
      </c>
      <c r="I8" s="2"/>
      <c r="J8" s="3" t="s">
        <v>47</v>
      </c>
      <c r="K8" s="3"/>
      <c r="L8" s="7"/>
    </row>
    <row r="9" spans="1:12" ht="15.75" customHeight="1" x14ac:dyDescent="0.25">
      <c r="A9" s="5"/>
      <c r="B9" s="5"/>
      <c r="C9" s="5"/>
      <c r="D9" s="5"/>
      <c r="E9" s="5"/>
      <c r="F9" s="2"/>
      <c r="G9" s="3" t="s">
        <v>36</v>
      </c>
      <c r="H9" s="3" t="s">
        <v>37</v>
      </c>
      <c r="I9" s="2"/>
      <c r="J9" s="3" t="s">
        <v>48</v>
      </c>
      <c r="K9" s="3"/>
      <c r="L9" s="7"/>
    </row>
    <row r="10" spans="1:12" ht="15.75" customHeight="1" x14ac:dyDescent="0.25">
      <c r="A10" s="5"/>
      <c r="B10" s="5"/>
      <c r="C10" s="5"/>
      <c r="D10" s="5"/>
      <c r="E10" s="5"/>
      <c r="F10" s="2"/>
      <c r="G10" s="3" t="s">
        <v>36</v>
      </c>
      <c r="H10" s="3" t="s">
        <v>37</v>
      </c>
      <c r="I10" s="2"/>
      <c r="J10" s="3" t="s">
        <v>50</v>
      </c>
      <c r="K10" s="3"/>
      <c r="L10" s="7"/>
    </row>
    <row r="11" spans="1:12" ht="15.75" customHeight="1" x14ac:dyDescent="0.25">
      <c r="A11" s="5"/>
      <c r="B11" s="5"/>
      <c r="C11" s="5"/>
      <c r="D11" s="5"/>
      <c r="E11" s="5"/>
      <c r="F11" s="2"/>
      <c r="G11" s="3" t="s">
        <v>51</v>
      </c>
      <c r="H11" s="3" t="s">
        <v>37</v>
      </c>
      <c r="I11" s="2"/>
      <c r="J11" s="3" t="s">
        <v>38</v>
      </c>
      <c r="K11" s="3"/>
      <c r="L11" s="7"/>
    </row>
    <row r="12" spans="1:12" ht="15.75" customHeight="1" x14ac:dyDescent="0.25">
      <c r="A12" s="5"/>
      <c r="B12" s="5"/>
      <c r="C12" s="5"/>
      <c r="D12" s="5"/>
      <c r="E12" s="5"/>
      <c r="F12" s="2"/>
      <c r="G12" s="3" t="s">
        <v>51</v>
      </c>
      <c r="H12" s="3" t="s">
        <v>37</v>
      </c>
      <c r="I12" s="2"/>
      <c r="J12" s="3" t="s">
        <v>53</v>
      </c>
      <c r="K12" s="3"/>
      <c r="L12" s="7"/>
    </row>
    <row r="13" spans="1:12" ht="15.75" customHeight="1" x14ac:dyDescent="0.25">
      <c r="A13" s="5"/>
      <c r="B13" s="5"/>
      <c r="C13" s="5"/>
      <c r="D13" s="5"/>
      <c r="E13" s="5"/>
      <c r="F13" s="2"/>
      <c r="G13" s="3" t="s">
        <v>51</v>
      </c>
      <c r="H13" s="3" t="s">
        <v>37</v>
      </c>
      <c r="I13" s="2"/>
      <c r="J13" s="3" t="s">
        <v>47</v>
      </c>
      <c r="K13" s="3"/>
      <c r="L13" s="7"/>
    </row>
    <row r="14" spans="1:12" ht="15.75" customHeight="1" x14ac:dyDescent="0.25">
      <c r="A14" s="5"/>
      <c r="B14" s="5"/>
      <c r="C14" s="5"/>
      <c r="D14" s="5"/>
      <c r="E14" s="5"/>
      <c r="F14" s="2"/>
      <c r="G14" s="3" t="s">
        <v>51</v>
      </c>
      <c r="H14" s="3" t="s">
        <v>37</v>
      </c>
      <c r="I14" s="2"/>
      <c r="J14" s="3" t="s">
        <v>48</v>
      </c>
      <c r="K14" s="3"/>
      <c r="L14" s="7"/>
    </row>
    <row r="15" spans="1:12" ht="15.75" customHeight="1" x14ac:dyDescent="0.25">
      <c r="A15" s="5"/>
      <c r="B15" s="5"/>
      <c r="C15" s="5"/>
      <c r="D15" s="5"/>
      <c r="E15" s="5"/>
      <c r="F15" s="2"/>
      <c r="G15" s="3" t="s">
        <v>51</v>
      </c>
      <c r="H15" s="3" t="s">
        <v>37</v>
      </c>
      <c r="I15" s="2"/>
      <c r="J15" s="3" t="s">
        <v>50</v>
      </c>
      <c r="K15" s="3"/>
      <c r="L15" s="7"/>
    </row>
    <row r="16" spans="1:12" ht="15.75" customHeight="1" x14ac:dyDescent="0.25">
      <c r="A16" s="5"/>
      <c r="B16" s="5"/>
      <c r="C16" s="5"/>
      <c r="D16" s="5"/>
      <c r="E16" s="5"/>
      <c r="F16" s="2"/>
      <c r="G16" s="3" t="s">
        <v>32</v>
      </c>
      <c r="H16" s="3"/>
      <c r="I16" s="2"/>
      <c r="J16" s="3"/>
      <c r="K16" s="3"/>
      <c r="L16" s="7"/>
    </row>
    <row r="17" spans="1:12" ht="15.75" customHeight="1" x14ac:dyDescent="0.25">
      <c r="A17" s="5"/>
      <c r="B17" s="5"/>
      <c r="C17" s="5"/>
      <c r="D17" s="5"/>
      <c r="E17" s="5"/>
      <c r="F17" s="2"/>
      <c r="G17" s="3" t="s">
        <v>33</v>
      </c>
      <c r="H17" s="3"/>
      <c r="I17" s="2"/>
      <c r="J17" s="3"/>
      <c r="K17" s="3"/>
      <c r="L17" s="7"/>
    </row>
    <row r="18" spans="1:12" ht="15.75" customHeight="1" x14ac:dyDescent="0.25">
      <c r="A18" s="5"/>
      <c r="B18" s="5"/>
      <c r="C18" s="5"/>
      <c r="D18" s="4" t="s">
        <v>57</v>
      </c>
      <c r="E18" s="6" t="s">
        <v>58</v>
      </c>
      <c r="F18" s="2"/>
      <c r="G18" s="3" t="s">
        <v>59</v>
      </c>
      <c r="H18" s="3"/>
      <c r="I18" s="2"/>
      <c r="J18" s="3"/>
      <c r="K18" s="3"/>
      <c r="L18" s="4" t="str">
        <f>IF(OR(AND(ISBLANK($F$2),ISBLANK($F$3))),"",IF(COUNTIF($F$18:$F$21,"&lt;&gt;")=0,"Please select all applicable options",IF(AND(COUNTIF($F$18:$F$19,"&lt;&gt;")&gt;0,COUNTIF($F$20:$F$21,"&lt;&gt;")&gt;0),"Do not select any one of 'Not applicable', 'Undisclosed' with other option(s) in the question. Please unselect the option(s)",IF(COUNTIF($F$20:$F$21,"&lt;&gt;")&gt;1,"Please select only one option from row # 20 to 21",""))))</f>
        <v/>
      </c>
    </row>
    <row r="19" spans="1:12" ht="15.75" customHeight="1" x14ac:dyDescent="0.25">
      <c r="A19" s="5"/>
      <c r="B19" s="5"/>
      <c r="C19" s="5"/>
      <c r="D19" s="5"/>
      <c r="E19" s="5"/>
      <c r="F19" s="2"/>
      <c r="G19" s="3" t="s">
        <v>62</v>
      </c>
      <c r="H19" s="3"/>
      <c r="I19" s="2"/>
      <c r="J19" s="3"/>
      <c r="K19" s="3"/>
      <c r="L19" s="7"/>
    </row>
    <row r="20" spans="1:12" ht="15.75" customHeight="1" x14ac:dyDescent="0.25">
      <c r="A20" s="5"/>
      <c r="B20" s="5"/>
      <c r="C20" s="5"/>
      <c r="D20" s="5"/>
      <c r="E20" s="5"/>
      <c r="F20" s="2"/>
      <c r="G20" s="3" t="s">
        <v>32</v>
      </c>
      <c r="H20" s="3"/>
      <c r="I20" s="2"/>
      <c r="J20" s="3"/>
      <c r="K20" s="3"/>
      <c r="L20" s="7"/>
    </row>
    <row r="21" spans="1:12" ht="15.75" customHeight="1" x14ac:dyDescent="0.25">
      <c r="A21" s="5"/>
      <c r="B21" s="5"/>
      <c r="C21" s="5"/>
      <c r="D21" s="5"/>
      <c r="E21" s="5"/>
      <c r="F21" s="2"/>
      <c r="G21" s="3" t="s">
        <v>33</v>
      </c>
      <c r="H21" s="3"/>
      <c r="I21" s="2"/>
      <c r="J21" s="3"/>
      <c r="K21" s="3"/>
      <c r="L21" s="7"/>
    </row>
    <row r="22" spans="1:12" ht="15.75" customHeight="1" x14ac:dyDescent="0.25">
      <c r="A22" s="5"/>
      <c r="B22" s="5"/>
      <c r="C22" s="5"/>
      <c r="D22" s="4" t="s">
        <v>63</v>
      </c>
      <c r="E22" s="6" t="s">
        <v>64</v>
      </c>
      <c r="F22" s="2"/>
      <c r="G22" s="3" t="s">
        <v>66</v>
      </c>
      <c r="H22" s="3"/>
      <c r="I22" s="2"/>
      <c r="J22" s="3"/>
      <c r="K22" s="3"/>
      <c r="L22" s="4" t="str">
        <f>IF(OR(AND(ISBLANK($F$2),ISBLANK($F$3))),"",IF(COUNTIF($F$22:$F$26,"&lt;&gt;")=0,"Please select all applicable options",IF(AND(COUNTIF($F$22:$F$24,"&lt;&gt;")&gt;0,COUNTIF($F$25:$F$26,"&lt;&gt;")&gt;0),"Do not select any one of 'Not applicable', 'Undisclosed' with other option(s) in the question. Please unselect the option(s)",IF(COUNTIF($F$25:$F$26,"&lt;&gt;")&gt;1,"Please select only one option from row # 25 to 26",""))))</f>
        <v/>
      </c>
    </row>
    <row r="23" spans="1:12" ht="15.75" customHeight="1" x14ac:dyDescent="0.25">
      <c r="A23" s="5"/>
      <c r="B23" s="5"/>
      <c r="C23" s="5"/>
      <c r="D23" s="5"/>
      <c r="E23" s="5"/>
      <c r="F23" s="2"/>
      <c r="G23" s="3" t="s">
        <v>69</v>
      </c>
      <c r="H23" s="3"/>
      <c r="I23" s="2"/>
      <c r="J23" s="3"/>
      <c r="K23" s="3"/>
      <c r="L23" s="7"/>
    </row>
    <row r="24" spans="1:12" ht="50" x14ac:dyDescent="0.25">
      <c r="A24" s="5"/>
      <c r="B24" s="5"/>
      <c r="C24" s="5"/>
      <c r="D24" s="5"/>
      <c r="E24" s="5"/>
      <c r="F24" s="2"/>
      <c r="G24" s="3" t="s">
        <v>70</v>
      </c>
      <c r="H24" s="3"/>
      <c r="I24" s="2"/>
      <c r="J24" s="3"/>
      <c r="K24" s="3"/>
      <c r="L24" s="7"/>
    </row>
    <row r="25" spans="1:12" ht="12.5" x14ac:dyDescent="0.25">
      <c r="A25" s="5"/>
      <c r="B25" s="5"/>
      <c r="C25" s="5"/>
      <c r="D25" s="5"/>
      <c r="E25" s="5"/>
      <c r="F25" s="2"/>
      <c r="G25" s="3" t="s">
        <v>32</v>
      </c>
      <c r="H25" s="3"/>
      <c r="I25" s="2"/>
      <c r="J25" s="3"/>
      <c r="K25" s="3"/>
      <c r="L25" s="7"/>
    </row>
    <row r="26" spans="1:12" ht="12.5" x14ac:dyDescent="0.25">
      <c r="A26" s="5"/>
      <c r="B26" s="5"/>
      <c r="C26" s="5"/>
      <c r="D26" s="5"/>
      <c r="E26" s="5"/>
      <c r="F26" s="2"/>
      <c r="G26" s="3" t="s">
        <v>33</v>
      </c>
      <c r="H26" s="3"/>
      <c r="I26" s="2"/>
      <c r="J26" s="3"/>
      <c r="K26" s="3"/>
      <c r="L26" s="7"/>
    </row>
    <row r="27" spans="1:12" ht="37.5" x14ac:dyDescent="0.25">
      <c r="A27" s="5"/>
      <c r="B27" s="5"/>
      <c r="C27" s="5"/>
      <c r="D27" s="4" t="s">
        <v>72</v>
      </c>
      <c r="E27" s="6" t="s">
        <v>74</v>
      </c>
      <c r="F27" s="2"/>
      <c r="G27" s="3" t="s">
        <v>75</v>
      </c>
      <c r="H27" s="3"/>
      <c r="I27" s="2"/>
      <c r="J27" s="3"/>
      <c r="K27" s="3"/>
      <c r="L27" s="4" t="str">
        <f>IF(COUNTIF($F$27:$F$29,"&lt;&gt;")=0,"Please select one of the options",IF(COUNTIF($F$27:$F$29,"&lt;&gt;")&gt;1,"Please select only one option from row # 27 to 29",""))</f>
        <v>Please select one of the options</v>
      </c>
    </row>
    <row r="28" spans="1:12" ht="75" x14ac:dyDescent="0.25">
      <c r="A28" s="5"/>
      <c r="B28" s="5"/>
      <c r="C28" s="5"/>
      <c r="D28" s="5"/>
      <c r="E28" s="5"/>
      <c r="F28" s="2"/>
      <c r="G28" s="3" t="s">
        <v>78</v>
      </c>
      <c r="H28" s="3"/>
      <c r="I28" s="2"/>
      <c r="J28" s="3"/>
      <c r="K28" s="3"/>
      <c r="L28" s="7"/>
    </row>
    <row r="29" spans="1:12" ht="25" x14ac:dyDescent="0.25">
      <c r="A29" s="5"/>
      <c r="B29" s="5"/>
      <c r="C29" s="5"/>
      <c r="D29" s="5"/>
      <c r="E29" s="5"/>
      <c r="F29" s="2"/>
      <c r="G29" s="3" t="s">
        <v>79</v>
      </c>
      <c r="H29" s="3"/>
      <c r="I29" s="2"/>
      <c r="J29" s="3"/>
      <c r="K29" s="3"/>
      <c r="L29" s="7"/>
    </row>
    <row r="30" spans="1:12" ht="37.5" x14ac:dyDescent="0.25">
      <c r="A30" s="5"/>
      <c r="B30" s="5"/>
      <c r="C30" s="5"/>
      <c r="D30" s="4" t="s">
        <v>81</v>
      </c>
      <c r="E30" s="6" t="s">
        <v>82</v>
      </c>
      <c r="F30" s="2"/>
      <c r="G30" s="3" t="s">
        <v>84</v>
      </c>
      <c r="H30" s="3"/>
      <c r="I30" s="2"/>
      <c r="J30" s="3"/>
      <c r="K30" s="3"/>
      <c r="L30" s="4" t="str">
        <f>IF(COUNTIF($F$30:$F$33,"&lt;&gt;")=0,"Please select one of the options",IF(COUNTIF($F$30:$F$33,"&lt;&gt;")&gt;1,"Please select only one option from row # 30 to 33",""))</f>
        <v>Please select one of the options</v>
      </c>
    </row>
    <row r="31" spans="1:12" ht="75" x14ac:dyDescent="0.25">
      <c r="A31" s="5"/>
      <c r="B31" s="5"/>
      <c r="C31" s="5"/>
      <c r="D31" s="5"/>
      <c r="E31" s="5"/>
      <c r="F31" s="2"/>
      <c r="G31" s="3" t="s">
        <v>88</v>
      </c>
      <c r="H31" s="3"/>
      <c r="I31" s="2"/>
      <c r="J31" s="3"/>
      <c r="K31" s="3"/>
      <c r="L31" s="7"/>
    </row>
    <row r="32" spans="1:12" ht="25" x14ac:dyDescent="0.25">
      <c r="A32" s="5"/>
      <c r="B32" s="5"/>
      <c r="C32" s="5"/>
      <c r="D32" s="5"/>
      <c r="E32" s="5"/>
      <c r="F32" s="2"/>
      <c r="G32" s="3" t="s">
        <v>90</v>
      </c>
      <c r="H32" s="3"/>
      <c r="I32" s="2"/>
      <c r="J32" s="3"/>
      <c r="K32" s="3"/>
      <c r="L32" s="7"/>
    </row>
    <row r="33" spans="1:12" ht="125" x14ac:dyDescent="0.25">
      <c r="A33" s="5"/>
      <c r="B33" s="5"/>
      <c r="C33" s="5"/>
      <c r="D33" s="5"/>
      <c r="E33" s="5"/>
      <c r="F33" s="2"/>
      <c r="G33" s="3" t="s">
        <v>92</v>
      </c>
      <c r="H33" s="3"/>
      <c r="I33" s="2"/>
      <c r="J33" s="3"/>
      <c r="K33" s="3"/>
      <c r="L33" s="7"/>
    </row>
    <row r="34" spans="1:12" ht="37.5" x14ac:dyDescent="0.25">
      <c r="A34" s="5"/>
      <c r="B34" s="5"/>
      <c r="C34" s="5"/>
      <c r="D34" s="4" t="s">
        <v>93</v>
      </c>
      <c r="E34" s="6" t="s">
        <v>95</v>
      </c>
      <c r="F34" s="2"/>
      <c r="G34" s="3" t="s">
        <v>97</v>
      </c>
      <c r="H34" s="3"/>
      <c r="I34" s="2"/>
      <c r="J34" s="3"/>
      <c r="K34" s="3"/>
      <c r="L34" s="4" t="str">
        <f>IF(COUNTIF($F$34:$F$37,"&lt;&gt;")=0,"Please select one of the options",IF(COUNTIF($F$34:$F$37,"&lt;&gt;")&gt;1,"Please select only one option from row # 34 to 37",""))</f>
        <v>Please select one of the options</v>
      </c>
    </row>
    <row r="35" spans="1:12" ht="100" x14ac:dyDescent="0.25">
      <c r="A35" s="5"/>
      <c r="B35" s="5"/>
      <c r="C35" s="5"/>
      <c r="D35" s="5"/>
      <c r="E35" s="5"/>
      <c r="F35" s="2"/>
      <c r="G35" s="3" t="s">
        <v>98</v>
      </c>
      <c r="H35" s="3"/>
      <c r="I35" s="2"/>
      <c r="J35" s="3"/>
      <c r="K35" s="3"/>
      <c r="L35" s="7"/>
    </row>
    <row r="36" spans="1:12" ht="37.5" x14ac:dyDescent="0.25">
      <c r="A36" s="5"/>
      <c r="B36" s="5"/>
      <c r="C36" s="5"/>
      <c r="D36" s="5"/>
      <c r="E36" s="5"/>
      <c r="F36" s="2"/>
      <c r="G36" s="3" t="s">
        <v>100</v>
      </c>
      <c r="H36" s="3"/>
      <c r="I36" s="2"/>
      <c r="J36" s="3"/>
      <c r="K36" s="3"/>
      <c r="L36" s="7"/>
    </row>
    <row r="37" spans="1:12" ht="125" x14ac:dyDescent="0.25">
      <c r="A37" s="5"/>
      <c r="B37" s="5"/>
      <c r="C37" s="5"/>
      <c r="D37" s="5"/>
      <c r="E37" s="5"/>
      <c r="F37" s="2"/>
      <c r="G37" s="3" t="s">
        <v>102</v>
      </c>
      <c r="H37" s="3"/>
      <c r="I37" s="2"/>
      <c r="J37" s="3"/>
      <c r="K37" s="3"/>
      <c r="L37" s="7"/>
    </row>
    <row r="38" spans="1:12" ht="12.5" x14ac:dyDescent="0.25">
      <c r="A38" s="4" t="s">
        <v>103</v>
      </c>
      <c r="B38" s="4" t="s">
        <v>104</v>
      </c>
      <c r="C38" s="4" t="s">
        <v>106</v>
      </c>
      <c r="D38" s="4" t="s">
        <v>107</v>
      </c>
      <c r="E38" s="6" t="s">
        <v>109</v>
      </c>
      <c r="F38" s="2"/>
      <c r="G38" s="3" t="s">
        <v>110</v>
      </c>
      <c r="H38" s="3" t="s">
        <v>112</v>
      </c>
      <c r="I38" s="2"/>
      <c r="J38" s="3"/>
      <c r="K38" s="3"/>
      <c r="L38" s="4" t="str">
        <f>IF(COUNTIF($F$38:$F$62,"&lt;&gt;")=0,"Please select all applicable options",IF(AND(COUNTIF($F$38:$F$60,"&lt;&gt;")&gt;0,COUNTIF($F$61:$F$62,"&lt;&gt;")&gt;0),"Do not select any one of 'Not obtained', 'Undisclosed' with other option(s) in the question. Please unselect the option(s)",IF(COUNTIF($F$61:$F$62,"&lt;&gt;")&gt;1,"Please select only one option from row # 48 to 62","")))</f>
        <v>Please select all applicable options</v>
      </c>
    </row>
    <row r="39" spans="1:12" ht="12.5" x14ac:dyDescent="0.25">
      <c r="A39" s="5"/>
      <c r="B39" s="5"/>
      <c r="C39" s="5"/>
      <c r="D39" s="5"/>
      <c r="E39" s="5"/>
      <c r="F39" s="2"/>
      <c r="G39" s="3" t="s">
        <v>110</v>
      </c>
      <c r="H39" s="3" t="s">
        <v>115</v>
      </c>
      <c r="I39" s="2"/>
      <c r="J39" s="3"/>
      <c r="K39" s="3"/>
      <c r="L39" s="7"/>
    </row>
    <row r="40" spans="1:12" ht="12.5" x14ac:dyDescent="0.25">
      <c r="A40" s="5"/>
      <c r="B40" s="5"/>
      <c r="C40" s="5"/>
      <c r="D40" s="5"/>
      <c r="E40" s="5"/>
      <c r="F40" s="2"/>
      <c r="G40" s="3" t="s">
        <v>110</v>
      </c>
      <c r="H40" s="3" t="s">
        <v>116</v>
      </c>
      <c r="I40" s="2"/>
      <c r="J40" s="3"/>
      <c r="K40" s="3"/>
      <c r="L40" s="7"/>
    </row>
    <row r="41" spans="1:12" ht="12.5" x14ac:dyDescent="0.25">
      <c r="A41" s="5"/>
      <c r="B41" s="5"/>
      <c r="C41" s="5"/>
      <c r="D41" s="5"/>
      <c r="E41" s="5"/>
      <c r="F41" s="2"/>
      <c r="G41" s="3" t="s">
        <v>117</v>
      </c>
      <c r="H41" s="3" t="s">
        <v>112</v>
      </c>
      <c r="I41" s="2"/>
      <c r="J41" s="3"/>
      <c r="K41" s="3"/>
      <c r="L41" s="7"/>
    </row>
    <row r="42" spans="1:12" ht="12.5" x14ac:dyDescent="0.25">
      <c r="A42" s="5"/>
      <c r="B42" s="5"/>
      <c r="C42" s="5"/>
      <c r="D42" s="5"/>
      <c r="E42" s="5"/>
      <c r="F42" s="2"/>
      <c r="G42" s="3" t="s">
        <v>117</v>
      </c>
      <c r="H42" s="3" t="s">
        <v>115</v>
      </c>
      <c r="I42" s="2"/>
      <c r="J42" s="3"/>
      <c r="K42" s="3"/>
      <c r="L42" s="7"/>
    </row>
    <row r="43" spans="1:12" ht="12.5" x14ac:dyDescent="0.25">
      <c r="A43" s="5"/>
      <c r="B43" s="5"/>
      <c r="C43" s="5"/>
      <c r="D43" s="5"/>
      <c r="E43" s="5"/>
      <c r="F43" s="2"/>
      <c r="G43" s="3" t="s">
        <v>117</v>
      </c>
      <c r="H43" s="3" t="s">
        <v>116</v>
      </c>
      <c r="I43" s="2"/>
      <c r="J43" s="3"/>
      <c r="K43" s="3"/>
      <c r="L43" s="7"/>
    </row>
    <row r="44" spans="1:12" ht="12.5" x14ac:dyDescent="0.25">
      <c r="A44" s="5"/>
      <c r="B44" s="5"/>
      <c r="C44" s="5"/>
      <c r="D44" s="5"/>
      <c r="E44" s="5"/>
      <c r="F44" s="2"/>
      <c r="G44" s="3" t="s">
        <v>119</v>
      </c>
      <c r="H44" s="3" t="s">
        <v>112</v>
      </c>
      <c r="I44" s="2"/>
      <c r="J44" s="3"/>
      <c r="K44" s="3"/>
      <c r="L44" s="7"/>
    </row>
    <row r="45" spans="1:12" ht="12.5" x14ac:dyDescent="0.25">
      <c r="A45" s="5"/>
      <c r="B45" s="5"/>
      <c r="C45" s="5"/>
      <c r="D45" s="5"/>
      <c r="E45" s="5"/>
      <c r="F45" s="2"/>
      <c r="G45" s="3" t="s">
        <v>119</v>
      </c>
      <c r="H45" s="3" t="s">
        <v>115</v>
      </c>
      <c r="I45" s="2"/>
      <c r="J45" s="3"/>
      <c r="K45" s="3"/>
      <c r="L45" s="7"/>
    </row>
    <row r="46" spans="1:12" ht="12.5" x14ac:dyDescent="0.25">
      <c r="A46" s="5"/>
      <c r="B46" s="5"/>
      <c r="C46" s="5"/>
      <c r="D46" s="5"/>
      <c r="E46" s="5"/>
      <c r="F46" s="2"/>
      <c r="G46" s="3" t="s">
        <v>119</v>
      </c>
      <c r="H46" s="3" t="s">
        <v>116</v>
      </c>
      <c r="I46" s="2"/>
      <c r="J46" s="3"/>
      <c r="K46" s="3"/>
      <c r="L46" s="7"/>
    </row>
    <row r="47" spans="1:12" ht="50" x14ac:dyDescent="0.25">
      <c r="A47" s="5"/>
      <c r="B47" s="5"/>
      <c r="C47" s="5"/>
      <c r="D47" s="5"/>
      <c r="E47" s="5"/>
      <c r="F47" s="2"/>
      <c r="G47" s="3" t="s">
        <v>121</v>
      </c>
      <c r="H47" s="3" t="s">
        <v>112</v>
      </c>
      <c r="I47" s="2"/>
      <c r="J47" s="3"/>
      <c r="K47" s="3"/>
      <c r="L47" s="7"/>
    </row>
    <row r="48" spans="1:12" ht="50" x14ac:dyDescent="0.25">
      <c r="A48" s="5"/>
      <c r="B48" s="5"/>
      <c r="C48" s="5"/>
      <c r="D48" s="5"/>
      <c r="E48" s="5"/>
      <c r="F48" s="2"/>
      <c r="G48" s="3" t="s">
        <v>121</v>
      </c>
      <c r="H48" s="3" t="s">
        <v>115</v>
      </c>
      <c r="I48" s="2"/>
      <c r="J48" s="3"/>
      <c r="K48" s="3"/>
      <c r="L48" s="7"/>
    </row>
    <row r="49" spans="1:12" ht="12.5" x14ac:dyDescent="0.25">
      <c r="A49" s="5"/>
      <c r="B49" s="5"/>
      <c r="C49" s="5"/>
      <c r="D49" s="5"/>
      <c r="E49" s="5"/>
      <c r="F49" s="2"/>
      <c r="G49" s="3" t="s">
        <v>122</v>
      </c>
      <c r="H49" s="3" t="s">
        <v>123</v>
      </c>
      <c r="I49" s="2"/>
      <c r="J49" s="3"/>
      <c r="K49" s="3"/>
      <c r="L49" s="7"/>
    </row>
    <row r="50" spans="1:12" ht="12.5" x14ac:dyDescent="0.25">
      <c r="A50" s="5"/>
      <c r="B50" s="5"/>
      <c r="C50" s="5"/>
      <c r="D50" s="5"/>
      <c r="E50" s="5"/>
      <c r="F50" s="2"/>
      <c r="G50" s="3" t="s">
        <v>122</v>
      </c>
      <c r="H50" s="3" t="s">
        <v>124</v>
      </c>
      <c r="I50" s="2"/>
      <c r="J50" s="3"/>
      <c r="K50" s="3"/>
      <c r="L50" s="7"/>
    </row>
    <row r="51" spans="1:12" ht="12.5" x14ac:dyDescent="0.25">
      <c r="A51" s="5"/>
      <c r="B51" s="5"/>
      <c r="C51" s="5"/>
      <c r="D51" s="5"/>
      <c r="E51" s="5"/>
      <c r="F51" s="2"/>
      <c r="G51" s="3" t="s">
        <v>122</v>
      </c>
      <c r="H51" s="3" t="s">
        <v>125</v>
      </c>
      <c r="I51" s="2"/>
      <c r="J51" s="3"/>
      <c r="K51" s="3"/>
      <c r="L51" s="7"/>
    </row>
    <row r="52" spans="1:12" ht="12.5" x14ac:dyDescent="0.25">
      <c r="A52" s="5"/>
      <c r="B52" s="5"/>
      <c r="C52" s="5"/>
      <c r="D52" s="5"/>
      <c r="E52" s="5"/>
      <c r="F52" s="2"/>
      <c r="G52" s="3" t="s">
        <v>127</v>
      </c>
      <c r="H52" s="3" t="s">
        <v>123</v>
      </c>
      <c r="I52" s="2"/>
      <c r="J52" s="3"/>
      <c r="K52" s="3"/>
      <c r="L52" s="7"/>
    </row>
    <row r="53" spans="1:12" ht="12.5" x14ac:dyDescent="0.25">
      <c r="A53" s="5"/>
      <c r="B53" s="5"/>
      <c r="C53" s="5"/>
      <c r="D53" s="5"/>
      <c r="E53" s="5"/>
      <c r="F53" s="2"/>
      <c r="G53" s="3" t="s">
        <v>127</v>
      </c>
      <c r="H53" s="3" t="s">
        <v>128</v>
      </c>
      <c r="I53" s="2"/>
      <c r="J53" s="3"/>
      <c r="K53" s="3"/>
      <c r="L53" s="7"/>
    </row>
    <row r="54" spans="1:12" ht="12.5" x14ac:dyDescent="0.25">
      <c r="A54" s="5"/>
      <c r="B54" s="5"/>
      <c r="C54" s="5"/>
      <c r="D54" s="5"/>
      <c r="E54" s="5"/>
      <c r="F54" s="2"/>
      <c r="G54" s="3" t="s">
        <v>127</v>
      </c>
      <c r="H54" s="3" t="s">
        <v>125</v>
      </c>
      <c r="I54" s="2"/>
      <c r="J54" s="3"/>
      <c r="K54" s="3"/>
      <c r="L54" s="7"/>
    </row>
    <row r="55" spans="1:12" ht="12.5" x14ac:dyDescent="0.25">
      <c r="A55" s="5"/>
      <c r="B55" s="5"/>
      <c r="C55" s="5"/>
      <c r="D55" s="5"/>
      <c r="E55" s="5"/>
      <c r="F55" s="2"/>
      <c r="G55" s="3" t="s">
        <v>131</v>
      </c>
      <c r="H55" s="3" t="s">
        <v>112</v>
      </c>
      <c r="I55" s="2"/>
      <c r="J55" s="3"/>
      <c r="K55" s="3"/>
      <c r="L55" s="7"/>
    </row>
    <row r="56" spans="1:12" ht="12.5" x14ac:dyDescent="0.25">
      <c r="A56" s="5"/>
      <c r="B56" s="5"/>
      <c r="C56" s="5"/>
      <c r="D56" s="5"/>
      <c r="E56" s="5"/>
      <c r="F56" s="2"/>
      <c r="G56" s="3" t="s">
        <v>131</v>
      </c>
      <c r="H56" s="3" t="s">
        <v>115</v>
      </c>
      <c r="I56" s="2"/>
      <c r="J56" s="3"/>
      <c r="K56" s="3"/>
      <c r="L56" s="7"/>
    </row>
    <row r="57" spans="1:12" ht="12.5" x14ac:dyDescent="0.25">
      <c r="A57" s="5"/>
      <c r="B57" s="5"/>
      <c r="C57" s="5"/>
      <c r="D57" s="5"/>
      <c r="E57" s="5"/>
      <c r="F57" s="2"/>
      <c r="G57" s="3" t="s">
        <v>134</v>
      </c>
      <c r="H57" s="3" t="s">
        <v>112</v>
      </c>
      <c r="I57" s="2"/>
      <c r="J57" s="3"/>
      <c r="K57" s="3"/>
      <c r="L57" s="7"/>
    </row>
    <row r="58" spans="1:12" ht="12.5" x14ac:dyDescent="0.25">
      <c r="A58" s="5"/>
      <c r="B58" s="5"/>
      <c r="C58" s="5"/>
      <c r="D58" s="5"/>
      <c r="E58" s="5"/>
      <c r="F58" s="2"/>
      <c r="G58" s="3" t="s">
        <v>134</v>
      </c>
      <c r="H58" s="3" t="s">
        <v>115</v>
      </c>
      <c r="I58" s="2"/>
      <c r="J58" s="3"/>
      <c r="K58" s="3"/>
      <c r="L58" s="7"/>
    </row>
    <row r="59" spans="1:12" ht="12.5" x14ac:dyDescent="0.25">
      <c r="A59" s="5"/>
      <c r="B59" s="5"/>
      <c r="C59" s="5"/>
      <c r="D59" s="5"/>
      <c r="E59" s="5"/>
      <c r="F59" s="2"/>
      <c r="G59" s="3" t="s">
        <v>137</v>
      </c>
      <c r="H59" s="3" t="s">
        <v>138</v>
      </c>
      <c r="I59" s="2"/>
      <c r="J59" s="3"/>
      <c r="K59" s="3"/>
      <c r="L59" s="7"/>
    </row>
    <row r="60" spans="1:12" ht="12.5" x14ac:dyDescent="0.25">
      <c r="A60" s="5"/>
      <c r="B60" s="5"/>
      <c r="C60" s="5"/>
      <c r="D60" s="5"/>
      <c r="E60" s="5"/>
      <c r="F60" s="2"/>
      <c r="G60" s="3" t="s">
        <v>139</v>
      </c>
      <c r="H60" s="3"/>
      <c r="I60" s="2"/>
      <c r="J60" s="3"/>
      <c r="K60" s="3"/>
      <c r="L60" s="7"/>
    </row>
    <row r="61" spans="1:12" ht="12.5" x14ac:dyDescent="0.25">
      <c r="A61" s="5"/>
      <c r="B61" s="5"/>
      <c r="C61" s="5"/>
      <c r="D61" s="5"/>
      <c r="E61" s="5"/>
      <c r="F61" s="2"/>
      <c r="G61" s="3" t="s">
        <v>140</v>
      </c>
      <c r="H61" s="3"/>
      <c r="I61" s="2"/>
      <c r="J61" s="3"/>
      <c r="K61" s="3"/>
      <c r="L61" s="7"/>
    </row>
    <row r="62" spans="1:12" ht="12.5" x14ac:dyDescent="0.25">
      <c r="A62" s="5"/>
      <c r="B62" s="5"/>
      <c r="C62" s="5"/>
      <c r="D62" s="5"/>
      <c r="E62" s="5"/>
      <c r="F62" s="2"/>
      <c r="G62" s="3" t="s">
        <v>33</v>
      </c>
      <c r="H62" s="3"/>
      <c r="I62" s="2"/>
      <c r="J62" s="3"/>
      <c r="K62" s="3"/>
      <c r="L62" s="7"/>
    </row>
    <row r="63" spans="1:12" ht="12.5" x14ac:dyDescent="0.25">
      <c r="A63" s="5"/>
      <c r="B63" s="4" t="s">
        <v>141</v>
      </c>
      <c r="C63" s="4" t="s">
        <v>142</v>
      </c>
      <c r="D63" s="4" t="s">
        <v>143</v>
      </c>
      <c r="E63" s="6" t="s">
        <v>144</v>
      </c>
      <c r="F63" s="2"/>
      <c r="G63" s="3" t="s">
        <v>145</v>
      </c>
      <c r="H63" s="3"/>
      <c r="I63" s="2"/>
      <c r="J63" s="3"/>
      <c r="K63" s="3"/>
      <c r="L63" s="4" t="str">
        <f>IF(COUNTIF($F$63:$F$65,"&lt;&gt;")=0,"Please select one of the options",IF(COUNTIF($F$63:$F$65,"&lt;&gt;")&gt;1,"Please select only one option from row # 63 to 65",""))</f>
        <v>Please select one of the options</v>
      </c>
    </row>
    <row r="64" spans="1:12" ht="12.5" x14ac:dyDescent="0.25">
      <c r="A64" s="5"/>
      <c r="B64" s="5"/>
      <c r="C64" s="5"/>
      <c r="D64" s="5"/>
      <c r="E64" s="5"/>
      <c r="F64" s="2"/>
      <c r="G64" s="3" t="s">
        <v>2</v>
      </c>
      <c r="H64" s="3"/>
      <c r="I64" s="2"/>
      <c r="J64" s="3"/>
      <c r="K64" s="3"/>
      <c r="L64" s="7"/>
    </row>
    <row r="65" spans="1:12" ht="12.5" x14ac:dyDescent="0.25">
      <c r="A65" s="5"/>
      <c r="B65" s="5"/>
      <c r="C65" s="5"/>
      <c r="D65" s="5"/>
      <c r="E65" s="5"/>
      <c r="F65" s="2"/>
      <c r="G65" s="3" t="s">
        <v>33</v>
      </c>
      <c r="H65" s="3"/>
      <c r="I65" s="2"/>
      <c r="J65" s="3"/>
      <c r="K65" s="3"/>
      <c r="L65" s="7"/>
    </row>
    <row r="66" spans="1:12" ht="25" x14ac:dyDescent="0.25">
      <c r="A66" s="5"/>
      <c r="B66" s="4" t="s">
        <v>152</v>
      </c>
      <c r="C66" s="4" t="s">
        <v>153</v>
      </c>
      <c r="D66" s="4" t="s">
        <v>154</v>
      </c>
      <c r="E66" s="6" t="s">
        <v>155</v>
      </c>
      <c r="F66" s="2"/>
      <c r="G66" s="3" t="s">
        <v>157</v>
      </c>
      <c r="H66" s="3"/>
      <c r="I66" s="2"/>
      <c r="J66" s="3"/>
      <c r="K66" s="3"/>
      <c r="L66" s="4" t="str">
        <f>IF(COUNTIF($F$66:$F$71,"&lt;&gt;")=0,"Please select all applicable options",IF(AND(COUNTIF($F$66:$F$69,"&lt;&gt;")&gt;0,COUNTIF($F$70:$F$71,"&lt;&gt;")&gt;0),"Do not select any one of 'Not applicable', 'Undisclosed' with other option(s) in the question. Please unselect the option(s)",IF(COUNTIF($F$70:$F$71,"&lt;&gt;")&gt;1,"Please select only one option from row # 70 to 71","")))</f>
        <v>Please select all applicable options</v>
      </c>
    </row>
    <row r="67" spans="1:12" ht="12.5" x14ac:dyDescent="0.25">
      <c r="A67" s="5"/>
      <c r="B67" s="5"/>
      <c r="C67" s="5"/>
      <c r="D67" s="5"/>
      <c r="E67" s="5"/>
      <c r="F67" s="2"/>
      <c r="G67" s="3" t="s">
        <v>161</v>
      </c>
      <c r="H67" s="3"/>
      <c r="I67" s="2"/>
      <c r="J67" s="3"/>
      <c r="K67" s="3"/>
      <c r="L67" s="7"/>
    </row>
    <row r="68" spans="1:12" ht="25" x14ac:dyDescent="0.25">
      <c r="A68" s="5"/>
      <c r="B68" s="5"/>
      <c r="C68" s="5"/>
      <c r="D68" s="5"/>
      <c r="E68" s="5"/>
      <c r="F68" s="2"/>
      <c r="G68" s="3" t="s">
        <v>162</v>
      </c>
      <c r="H68" s="3"/>
      <c r="I68" s="2"/>
      <c r="J68" s="3"/>
      <c r="K68" s="3"/>
      <c r="L68" s="7"/>
    </row>
    <row r="69" spans="1:12" ht="12.5" x14ac:dyDescent="0.25">
      <c r="A69" s="5"/>
      <c r="B69" s="5"/>
      <c r="C69" s="5"/>
      <c r="D69" s="5"/>
      <c r="E69" s="5"/>
      <c r="F69" s="2"/>
      <c r="G69" s="3" t="s">
        <v>139</v>
      </c>
      <c r="H69" s="3"/>
      <c r="I69" s="2"/>
      <c r="J69" s="3"/>
      <c r="K69" s="3"/>
      <c r="L69" s="7"/>
    </row>
    <row r="70" spans="1:12" ht="12.5" x14ac:dyDescent="0.25">
      <c r="A70" s="5"/>
      <c r="B70" s="5"/>
      <c r="C70" s="5"/>
      <c r="D70" s="5"/>
      <c r="E70" s="5"/>
      <c r="F70" s="2"/>
      <c r="G70" s="3" t="s">
        <v>32</v>
      </c>
      <c r="H70" s="3"/>
      <c r="I70" s="2"/>
      <c r="J70" s="3"/>
      <c r="K70" s="3"/>
      <c r="L70" s="7"/>
    </row>
    <row r="71" spans="1:12" ht="12.5" x14ac:dyDescent="0.25">
      <c r="A71" s="5"/>
      <c r="B71" s="5"/>
      <c r="C71" s="5"/>
      <c r="D71" s="5"/>
      <c r="E71" s="5"/>
      <c r="F71" s="2"/>
      <c r="G71" s="3" t="s">
        <v>33</v>
      </c>
      <c r="H71" s="3"/>
      <c r="I71" s="2"/>
      <c r="J71" s="3"/>
      <c r="K71" s="3"/>
      <c r="L71" s="7"/>
    </row>
    <row r="72" spans="1:12" ht="25" x14ac:dyDescent="0.25">
      <c r="A72" s="5"/>
      <c r="B72" s="4" t="s">
        <v>166</v>
      </c>
      <c r="C72" s="4" t="s">
        <v>167</v>
      </c>
      <c r="D72" s="4" t="s">
        <v>168</v>
      </c>
      <c r="E72" s="6" t="s">
        <v>169</v>
      </c>
      <c r="F72" s="2"/>
      <c r="G72" s="3" t="s">
        <v>171</v>
      </c>
      <c r="H72" s="3"/>
      <c r="I72" s="2"/>
      <c r="J72" s="3"/>
      <c r="K72" s="3"/>
      <c r="L72" s="4" t="str">
        <f>IF(COUNTIF($F$72:$F$83,"&lt;&gt;")=0,"Please select all applicable options",IF(AND(COUNTIF($F$72:$F$81,"&lt;&gt;")&gt;0,COUNTIF($F$82:$F$83,"&lt;&gt;")&gt;0),"Do not select any one of 'Not applicable', 'Undisclosed' with other option(s) in the question. Please unselect the option(s)",IF(COUNTIF($F$82:$F$83,"&lt;&gt;")&gt;1,"Please select only one option from row # 77 to 83","")))</f>
        <v>Please select all applicable options</v>
      </c>
    </row>
    <row r="73" spans="1:12" ht="25" x14ac:dyDescent="0.25">
      <c r="A73" s="5"/>
      <c r="B73" s="5"/>
      <c r="C73" s="5"/>
      <c r="D73" s="5"/>
      <c r="E73" s="5"/>
      <c r="F73" s="2"/>
      <c r="G73" s="3" t="s">
        <v>174</v>
      </c>
      <c r="H73" s="3"/>
      <c r="I73" s="2"/>
      <c r="J73" s="3"/>
      <c r="K73" s="3"/>
      <c r="L73" s="7"/>
    </row>
    <row r="74" spans="1:12" ht="50" x14ac:dyDescent="0.25">
      <c r="A74" s="5"/>
      <c r="B74" s="5"/>
      <c r="C74" s="5"/>
      <c r="D74" s="5"/>
      <c r="E74" s="5"/>
      <c r="F74" s="2"/>
      <c r="G74" s="3" t="s">
        <v>176</v>
      </c>
      <c r="H74" s="3" t="s">
        <v>177</v>
      </c>
      <c r="I74" s="2"/>
      <c r="J74" s="3" t="s">
        <v>179</v>
      </c>
      <c r="K74" s="3"/>
      <c r="L74" s="7"/>
    </row>
    <row r="75" spans="1:12" ht="50" x14ac:dyDescent="0.25">
      <c r="A75" s="5"/>
      <c r="B75" s="5"/>
      <c r="C75" s="5"/>
      <c r="D75" s="5"/>
      <c r="E75" s="5"/>
      <c r="F75" s="2"/>
      <c r="G75" s="3" t="s">
        <v>176</v>
      </c>
      <c r="H75" s="3" t="s">
        <v>177</v>
      </c>
      <c r="I75" s="2"/>
      <c r="J75" s="3" t="s">
        <v>182</v>
      </c>
      <c r="K75" s="3"/>
      <c r="L75" s="7"/>
    </row>
    <row r="76" spans="1:12" ht="50" x14ac:dyDescent="0.25">
      <c r="A76" s="5"/>
      <c r="B76" s="5"/>
      <c r="C76" s="5"/>
      <c r="D76" s="5"/>
      <c r="E76" s="5"/>
      <c r="F76" s="2"/>
      <c r="G76" s="3" t="s">
        <v>176</v>
      </c>
      <c r="H76" s="3" t="s">
        <v>177</v>
      </c>
      <c r="I76" s="2"/>
      <c r="J76" s="3" t="s">
        <v>184</v>
      </c>
      <c r="K76" s="3"/>
      <c r="L76" s="7"/>
    </row>
    <row r="77" spans="1:12" ht="50" x14ac:dyDescent="0.25">
      <c r="A77" s="5"/>
      <c r="B77" s="5"/>
      <c r="C77" s="5"/>
      <c r="D77" s="5"/>
      <c r="E77" s="5"/>
      <c r="F77" s="2"/>
      <c r="G77" s="3" t="s">
        <v>176</v>
      </c>
      <c r="H77" s="3" t="s">
        <v>177</v>
      </c>
      <c r="I77" s="2"/>
      <c r="J77" s="3" t="s">
        <v>186</v>
      </c>
      <c r="K77" s="3"/>
      <c r="L77" s="7"/>
    </row>
    <row r="78" spans="1:12" ht="50" x14ac:dyDescent="0.25">
      <c r="A78" s="5"/>
      <c r="B78" s="5"/>
      <c r="C78" s="5"/>
      <c r="D78" s="5"/>
      <c r="E78" s="5"/>
      <c r="F78" s="2"/>
      <c r="G78" s="3" t="s">
        <v>176</v>
      </c>
      <c r="H78" s="3" t="s">
        <v>177</v>
      </c>
      <c r="I78" s="2"/>
      <c r="J78" s="3" t="s">
        <v>188</v>
      </c>
      <c r="K78" s="3"/>
      <c r="L78" s="7"/>
    </row>
    <row r="79" spans="1:12" ht="50" x14ac:dyDescent="0.25">
      <c r="A79" s="5"/>
      <c r="B79" s="5"/>
      <c r="C79" s="5"/>
      <c r="D79" s="5"/>
      <c r="E79" s="5"/>
      <c r="F79" s="2"/>
      <c r="G79" s="3" t="s">
        <v>176</v>
      </c>
      <c r="H79" s="3" t="s">
        <v>177</v>
      </c>
      <c r="I79" s="2"/>
      <c r="J79" s="3" t="s">
        <v>33</v>
      </c>
      <c r="K79" s="3"/>
      <c r="L79" s="7"/>
    </row>
    <row r="80" spans="1:12" ht="37.5" x14ac:dyDescent="0.25">
      <c r="A80" s="5"/>
      <c r="B80" s="5"/>
      <c r="C80" s="5"/>
      <c r="D80" s="5"/>
      <c r="E80" s="5"/>
      <c r="F80" s="2"/>
      <c r="G80" s="3" t="s">
        <v>190</v>
      </c>
      <c r="H80" s="3"/>
      <c r="I80" s="2"/>
      <c r="J80" s="3"/>
      <c r="K80" s="3"/>
      <c r="L80" s="7"/>
    </row>
    <row r="81" spans="1:12" ht="37.5" x14ac:dyDescent="0.25">
      <c r="A81" s="5"/>
      <c r="B81" s="5"/>
      <c r="C81" s="5"/>
      <c r="D81" s="5"/>
      <c r="E81" s="5"/>
      <c r="F81" s="2"/>
      <c r="G81" s="3" t="s">
        <v>192</v>
      </c>
      <c r="H81" s="3"/>
      <c r="I81" s="2"/>
      <c r="J81" s="3"/>
      <c r="K81" s="3"/>
      <c r="L81" s="7"/>
    </row>
    <row r="82" spans="1:12" ht="12.5" x14ac:dyDescent="0.25">
      <c r="A82" s="5"/>
      <c r="B82" s="5"/>
      <c r="C82" s="5"/>
      <c r="D82" s="5"/>
      <c r="E82" s="5"/>
      <c r="F82" s="2"/>
      <c r="G82" s="3" t="s">
        <v>32</v>
      </c>
      <c r="H82" s="3"/>
      <c r="I82" s="2"/>
      <c r="J82" s="3"/>
      <c r="K82" s="3"/>
      <c r="L82" s="7"/>
    </row>
    <row r="83" spans="1:12" ht="12.5" x14ac:dyDescent="0.25">
      <c r="A83" s="5"/>
      <c r="B83" s="5"/>
      <c r="C83" s="5"/>
      <c r="D83" s="5"/>
      <c r="E83" s="5"/>
      <c r="F83" s="2"/>
      <c r="G83" s="3" t="s">
        <v>33</v>
      </c>
      <c r="H83" s="3"/>
      <c r="I83" s="2"/>
      <c r="J83" s="3"/>
      <c r="K83" s="3"/>
      <c r="L83" s="7"/>
    </row>
    <row r="84" spans="1:12" ht="37.5" x14ac:dyDescent="0.25">
      <c r="A84" s="5"/>
      <c r="B84" s="5"/>
      <c r="C84" s="5"/>
      <c r="D84" s="4" t="s">
        <v>195</v>
      </c>
      <c r="E84" s="6" t="s">
        <v>196</v>
      </c>
      <c r="F84" s="2"/>
      <c r="G84" s="3" t="s">
        <v>197</v>
      </c>
      <c r="H84" s="3"/>
      <c r="I84" s="2"/>
      <c r="J84" s="3"/>
      <c r="K84" s="3"/>
      <c r="L84" s="4" t="str">
        <f>IF(COUNTIF($F$84:$F$100,"&lt;&gt;")=0,"Please select all applicable options",IF(AND(COUNTIF($F$84:$F$98,"&lt;&gt;")&gt;0,COUNTIF($F$99:$F$100,"&lt;&gt;")&gt;0),"Do not select any one of 'Not applicable', 'Undisclosed' with other option(s) in the question. Please unselect the option(s)",IF(COUNTIF($F$99:$F$100,"&lt;&gt;")&gt;1,"Please select only one option from row # 90 to 100","")))</f>
        <v>Please select all applicable options</v>
      </c>
    </row>
    <row r="85" spans="1:12" ht="50" x14ac:dyDescent="0.25">
      <c r="A85" s="5"/>
      <c r="B85" s="5"/>
      <c r="C85" s="5"/>
      <c r="D85" s="5"/>
      <c r="E85" s="5"/>
      <c r="F85" s="2"/>
      <c r="G85" s="3" t="s">
        <v>200</v>
      </c>
      <c r="H85" s="3" t="s">
        <v>37</v>
      </c>
      <c r="I85" s="2"/>
      <c r="J85" s="3" t="s">
        <v>201</v>
      </c>
      <c r="K85" s="3"/>
      <c r="L85" s="7"/>
    </row>
    <row r="86" spans="1:12" ht="50" x14ac:dyDescent="0.25">
      <c r="A86" s="5"/>
      <c r="B86" s="5"/>
      <c r="C86" s="5"/>
      <c r="D86" s="5"/>
      <c r="E86" s="5"/>
      <c r="F86" s="2"/>
      <c r="G86" s="3" t="s">
        <v>200</v>
      </c>
      <c r="H86" s="3" t="s">
        <v>37</v>
      </c>
      <c r="I86" s="2"/>
      <c r="J86" s="3" t="s">
        <v>202</v>
      </c>
      <c r="K86" s="3"/>
      <c r="L86" s="7"/>
    </row>
    <row r="87" spans="1:12" ht="50" x14ac:dyDescent="0.25">
      <c r="A87" s="5"/>
      <c r="B87" s="5"/>
      <c r="C87" s="5"/>
      <c r="D87" s="5"/>
      <c r="E87" s="5"/>
      <c r="F87" s="2"/>
      <c r="G87" s="3" t="s">
        <v>200</v>
      </c>
      <c r="H87" s="3" t="s">
        <v>37</v>
      </c>
      <c r="I87" s="2"/>
      <c r="J87" s="3" t="s">
        <v>203</v>
      </c>
      <c r="K87" s="3"/>
      <c r="L87" s="7"/>
    </row>
    <row r="88" spans="1:12" ht="50" x14ac:dyDescent="0.25">
      <c r="A88" s="5"/>
      <c r="B88" s="5"/>
      <c r="C88" s="5"/>
      <c r="D88" s="5"/>
      <c r="E88" s="5"/>
      <c r="F88" s="2"/>
      <c r="G88" s="3" t="s">
        <v>200</v>
      </c>
      <c r="H88" s="3" t="s">
        <v>37</v>
      </c>
      <c r="I88" s="2"/>
      <c r="J88" s="3" t="s">
        <v>204</v>
      </c>
      <c r="K88" s="3"/>
      <c r="L88" s="7"/>
    </row>
    <row r="89" spans="1:12" ht="50" x14ac:dyDescent="0.25">
      <c r="A89" s="5"/>
      <c r="B89" s="5"/>
      <c r="C89" s="5"/>
      <c r="D89" s="5"/>
      <c r="E89" s="5"/>
      <c r="F89" s="2"/>
      <c r="G89" s="3" t="s">
        <v>200</v>
      </c>
      <c r="H89" s="3" t="s">
        <v>37</v>
      </c>
      <c r="I89" s="2"/>
      <c r="J89" s="3" t="s">
        <v>205</v>
      </c>
      <c r="K89" s="3"/>
      <c r="L89" s="7"/>
    </row>
    <row r="90" spans="1:12" ht="50" x14ac:dyDescent="0.25">
      <c r="A90" s="5"/>
      <c r="B90" s="5"/>
      <c r="C90" s="5"/>
      <c r="D90" s="5"/>
      <c r="E90" s="5"/>
      <c r="F90" s="2"/>
      <c r="G90" s="3" t="s">
        <v>206</v>
      </c>
      <c r="H90" s="3" t="s">
        <v>177</v>
      </c>
      <c r="I90" s="2"/>
      <c r="J90" s="3" t="s">
        <v>179</v>
      </c>
      <c r="K90" s="3"/>
      <c r="L90" s="7"/>
    </row>
    <row r="91" spans="1:12" ht="50" x14ac:dyDescent="0.25">
      <c r="A91" s="5"/>
      <c r="B91" s="5"/>
      <c r="C91" s="5"/>
      <c r="D91" s="5"/>
      <c r="E91" s="5"/>
      <c r="F91" s="2"/>
      <c r="G91" s="3" t="s">
        <v>206</v>
      </c>
      <c r="H91" s="3" t="s">
        <v>177</v>
      </c>
      <c r="I91" s="2"/>
      <c r="J91" s="3" t="s">
        <v>182</v>
      </c>
      <c r="K91" s="3"/>
      <c r="L91" s="7"/>
    </row>
    <row r="92" spans="1:12" ht="50" x14ac:dyDescent="0.25">
      <c r="A92" s="5"/>
      <c r="B92" s="5"/>
      <c r="C92" s="5"/>
      <c r="D92" s="5"/>
      <c r="E92" s="5"/>
      <c r="F92" s="2"/>
      <c r="G92" s="3" t="s">
        <v>206</v>
      </c>
      <c r="H92" s="3" t="s">
        <v>177</v>
      </c>
      <c r="I92" s="2"/>
      <c r="J92" s="3" t="s">
        <v>184</v>
      </c>
      <c r="K92" s="3"/>
      <c r="L92" s="7"/>
    </row>
    <row r="93" spans="1:12" ht="50" x14ac:dyDescent="0.25">
      <c r="A93" s="5"/>
      <c r="B93" s="5"/>
      <c r="C93" s="5"/>
      <c r="D93" s="5"/>
      <c r="E93" s="5"/>
      <c r="F93" s="2"/>
      <c r="G93" s="3" t="s">
        <v>206</v>
      </c>
      <c r="H93" s="3" t="s">
        <v>177</v>
      </c>
      <c r="I93" s="2"/>
      <c r="J93" s="3" t="s">
        <v>186</v>
      </c>
      <c r="K93" s="3"/>
      <c r="L93" s="7"/>
    </row>
    <row r="94" spans="1:12" ht="50" x14ac:dyDescent="0.25">
      <c r="A94" s="5"/>
      <c r="B94" s="5"/>
      <c r="C94" s="5"/>
      <c r="D94" s="5"/>
      <c r="E94" s="5"/>
      <c r="F94" s="2"/>
      <c r="G94" s="3" t="s">
        <v>206</v>
      </c>
      <c r="H94" s="3" t="s">
        <v>177</v>
      </c>
      <c r="I94" s="2"/>
      <c r="J94" s="3" t="s">
        <v>188</v>
      </c>
      <c r="K94" s="3"/>
      <c r="L94" s="7"/>
    </row>
    <row r="95" spans="1:12" ht="50" x14ac:dyDescent="0.25">
      <c r="A95" s="5"/>
      <c r="B95" s="5"/>
      <c r="C95" s="5"/>
      <c r="D95" s="5"/>
      <c r="E95" s="5"/>
      <c r="F95" s="2"/>
      <c r="G95" s="3" t="s">
        <v>206</v>
      </c>
      <c r="H95" s="3" t="s">
        <v>177</v>
      </c>
      <c r="I95" s="2"/>
      <c r="J95" s="3" t="s">
        <v>33</v>
      </c>
      <c r="K95" s="3"/>
      <c r="L95" s="7"/>
    </row>
    <row r="96" spans="1:12" ht="50" x14ac:dyDescent="0.25">
      <c r="A96" s="5"/>
      <c r="B96" s="5"/>
      <c r="C96" s="5"/>
      <c r="D96" s="5"/>
      <c r="E96" s="5"/>
      <c r="F96" s="2"/>
      <c r="G96" s="3" t="s">
        <v>214</v>
      </c>
      <c r="H96" s="3"/>
      <c r="I96" s="2"/>
      <c r="J96" s="3"/>
      <c r="K96" s="3"/>
      <c r="L96" s="7"/>
    </row>
    <row r="97" spans="1:12" ht="37.5" x14ac:dyDescent="0.25">
      <c r="A97" s="5"/>
      <c r="B97" s="5"/>
      <c r="C97" s="5"/>
      <c r="D97" s="5"/>
      <c r="E97" s="5"/>
      <c r="F97" s="2"/>
      <c r="G97" s="3" t="s">
        <v>215</v>
      </c>
      <c r="H97" s="3"/>
      <c r="I97" s="2"/>
      <c r="J97" s="3"/>
      <c r="K97" s="3"/>
      <c r="L97" s="7"/>
    </row>
    <row r="98" spans="1:12" ht="25" x14ac:dyDescent="0.25">
      <c r="A98" s="5"/>
      <c r="B98" s="5"/>
      <c r="C98" s="5"/>
      <c r="D98" s="5"/>
      <c r="E98" s="5"/>
      <c r="F98" s="2"/>
      <c r="G98" s="3" t="s">
        <v>216</v>
      </c>
      <c r="H98" s="3"/>
      <c r="I98" s="2"/>
      <c r="J98" s="3"/>
      <c r="K98" s="3"/>
      <c r="L98" s="7"/>
    </row>
    <row r="99" spans="1:12" ht="12.5" x14ac:dyDescent="0.25">
      <c r="A99" s="5"/>
      <c r="B99" s="5"/>
      <c r="C99" s="5"/>
      <c r="D99" s="5"/>
      <c r="E99" s="5"/>
      <c r="F99" s="2"/>
      <c r="G99" s="3" t="s">
        <v>32</v>
      </c>
      <c r="H99" s="3"/>
      <c r="I99" s="2"/>
      <c r="J99" s="3"/>
      <c r="K99" s="3"/>
      <c r="L99" s="7"/>
    </row>
    <row r="100" spans="1:12" ht="12.5" x14ac:dyDescent="0.25">
      <c r="A100" s="5"/>
      <c r="B100" s="5"/>
      <c r="C100" s="5"/>
      <c r="D100" s="5"/>
      <c r="E100" s="5"/>
      <c r="F100" s="2"/>
      <c r="G100" s="3" t="s">
        <v>33</v>
      </c>
      <c r="H100" s="3"/>
      <c r="I100" s="2"/>
      <c r="J100" s="3"/>
      <c r="K100" s="3"/>
      <c r="L100" s="7"/>
    </row>
    <row r="101" spans="1:12" ht="25" x14ac:dyDescent="0.25">
      <c r="A101" s="5"/>
      <c r="B101" s="5"/>
      <c r="C101" s="5"/>
      <c r="D101" s="4" t="s">
        <v>217</v>
      </c>
      <c r="E101" s="6" t="s">
        <v>218</v>
      </c>
      <c r="F101" s="2"/>
      <c r="G101" s="3" t="s">
        <v>219</v>
      </c>
      <c r="H101" s="3" t="s">
        <v>37</v>
      </c>
      <c r="I101" s="2"/>
      <c r="J101" s="3" t="s">
        <v>220</v>
      </c>
      <c r="K101" s="3"/>
      <c r="L101" s="4" t="str">
        <f>IF(COUNTIF($F$101:$F$114,"&lt;&gt;")=0,"Please select all applicable options",IF(AND(COUNTIF($F$101:$F$112,"&lt;&gt;")&gt;0,COUNTIF($F$113:$F$114,"&lt;&gt;")&gt;0),"Do not select any one of 'Not applicable', 'Undisclosed' with other option(s) in the question. Please unselect the option(s)",IF(COUNTIF($F$113:$F$114,"&lt;&gt;")&gt;1,"Please select only one option from row # 106 to 114","")))</f>
        <v>Please select all applicable options</v>
      </c>
    </row>
    <row r="102" spans="1:12" ht="25" x14ac:dyDescent="0.25">
      <c r="A102" s="5"/>
      <c r="B102" s="5"/>
      <c r="C102" s="5"/>
      <c r="D102" s="5"/>
      <c r="E102" s="5"/>
      <c r="F102" s="2"/>
      <c r="G102" s="3" t="s">
        <v>219</v>
      </c>
      <c r="H102" s="3" t="s">
        <v>37</v>
      </c>
      <c r="I102" s="2"/>
      <c r="J102" s="3" t="s">
        <v>227</v>
      </c>
      <c r="K102" s="3"/>
      <c r="L102" s="7"/>
    </row>
    <row r="103" spans="1:12" ht="25" x14ac:dyDescent="0.25">
      <c r="A103" s="5"/>
      <c r="B103" s="5"/>
      <c r="C103" s="5"/>
      <c r="D103" s="5"/>
      <c r="E103" s="5"/>
      <c r="F103" s="2"/>
      <c r="G103" s="3" t="s">
        <v>219</v>
      </c>
      <c r="H103" s="3" t="s">
        <v>37</v>
      </c>
      <c r="I103" s="2"/>
      <c r="J103" s="3" t="s">
        <v>228</v>
      </c>
      <c r="K103" s="3"/>
      <c r="L103" s="7"/>
    </row>
    <row r="104" spans="1:12" ht="25" x14ac:dyDescent="0.25">
      <c r="A104" s="5"/>
      <c r="B104" s="5"/>
      <c r="C104" s="5"/>
      <c r="D104" s="5"/>
      <c r="E104" s="5"/>
      <c r="F104" s="2"/>
      <c r="G104" s="3" t="s">
        <v>229</v>
      </c>
      <c r="H104" s="3"/>
      <c r="I104" s="2"/>
      <c r="J104" s="3"/>
      <c r="K104" s="3"/>
      <c r="L104" s="7"/>
    </row>
    <row r="105" spans="1:12" ht="62.5" x14ac:dyDescent="0.25">
      <c r="A105" s="5"/>
      <c r="B105" s="5"/>
      <c r="C105" s="5"/>
      <c r="D105" s="5"/>
      <c r="E105" s="5"/>
      <c r="F105" s="2"/>
      <c r="G105" s="3" t="s">
        <v>230</v>
      </c>
      <c r="H105" s="3"/>
      <c r="I105" s="2"/>
      <c r="J105" s="3"/>
      <c r="K105" s="3"/>
      <c r="L105" s="7"/>
    </row>
    <row r="106" spans="1:12" ht="25" x14ac:dyDescent="0.25">
      <c r="A106" s="5"/>
      <c r="B106" s="5"/>
      <c r="C106" s="5"/>
      <c r="D106" s="5"/>
      <c r="E106" s="5"/>
      <c r="F106" s="2"/>
      <c r="G106" s="3" t="s">
        <v>231</v>
      </c>
      <c r="H106" s="3"/>
      <c r="I106" s="2"/>
      <c r="J106" s="3"/>
      <c r="K106" s="3"/>
      <c r="L106" s="7"/>
    </row>
    <row r="107" spans="1:12" ht="25" x14ac:dyDescent="0.25">
      <c r="A107" s="5"/>
      <c r="B107" s="5"/>
      <c r="C107" s="5"/>
      <c r="D107" s="5"/>
      <c r="E107" s="5"/>
      <c r="F107" s="2"/>
      <c r="G107" s="3" t="s">
        <v>232</v>
      </c>
      <c r="H107" s="3" t="s">
        <v>177</v>
      </c>
      <c r="I107" s="2"/>
      <c r="J107" s="3" t="s">
        <v>179</v>
      </c>
      <c r="K107" s="3"/>
      <c r="L107" s="7"/>
    </row>
    <row r="108" spans="1:12" ht="25" x14ac:dyDescent="0.25">
      <c r="A108" s="5"/>
      <c r="B108" s="5"/>
      <c r="C108" s="5"/>
      <c r="D108" s="5"/>
      <c r="E108" s="5"/>
      <c r="F108" s="2"/>
      <c r="G108" s="3" t="s">
        <v>232</v>
      </c>
      <c r="H108" s="3" t="s">
        <v>177</v>
      </c>
      <c r="I108" s="2"/>
      <c r="J108" s="3" t="s">
        <v>182</v>
      </c>
      <c r="K108" s="3"/>
      <c r="L108" s="7"/>
    </row>
    <row r="109" spans="1:12" ht="25" x14ac:dyDescent="0.25">
      <c r="A109" s="5"/>
      <c r="B109" s="5"/>
      <c r="C109" s="5"/>
      <c r="D109" s="5"/>
      <c r="E109" s="5"/>
      <c r="F109" s="2"/>
      <c r="G109" s="3" t="s">
        <v>232</v>
      </c>
      <c r="H109" s="3" t="s">
        <v>177</v>
      </c>
      <c r="I109" s="2"/>
      <c r="J109" s="3" t="s">
        <v>184</v>
      </c>
      <c r="K109" s="3"/>
      <c r="L109" s="7"/>
    </row>
    <row r="110" spans="1:12" ht="25" x14ac:dyDescent="0.25">
      <c r="A110" s="5"/>
      <c r="B110" s="5"/>
      <c r="C110" s="5"/>
      <c r="D110" s="5"/>
      <c r="E110" s="5"/>
      <c r="F110" s="2"/>
      <c r="G110" s="3" t="s">
        <v>232</v>
      </c>
      <c r="H110" s="3" t="s">
        <v>177</v>
      </c>
      <c r="I110" s="2"/>
      <c r="J110" s="3" t="s">
        <v>186</v>
      </c>
      <c r="K110" s="3"/>
      <c r="L110" s="7"/>
    </row>
    <row r="111" spans="1:12" ht="25" x14ac:dyDescent="0.25">
      <c r="A111" s="5"/>
      <c r="B111" s="5"/>
      <c r="C111" s="5"/>
      <c r="D111" s="5"/>
      <c r="E111" s="5"/>
      <c r="F111" s="2"/>
      <c r="G111" s="3" t="s">
        <v>232</v>
      </c>
      <c r="H111" s="3" t="s">
        <v>177</v>
      </c>
      <c r="I111" s="2"/>
      <c r="J111" s="3" t="s">
        <v>188</v>
      </c>
      <c r="K111" s="3"/>
      <c r="L111" s="7"/>
    </row>
    <row r="112" spans="1:12" ht="25" x14ac:dyDescent="0.25">
      <c r="A112" s="5"/>
      <c r="B112" s="5"/>
      <c r="C112" s="5"/>
      <c r="D112" s="5"/>
      <c r="E112" s="5"/>
      <c r="F112" s="2"/>
      <c r="G112" s="3" t="s">
        <v>232</v>
      </c>
      <c r="H112" s="3" t="s">
        <v>177</v>
      </c>
      <c r="I112" s="2"/>
      <c r="J112" s="3" t="s">
        <v>33</v>
      </c>
      <c r="K112" s="3"/>
      <c r="L112" s="7"/>
    </row>
    <row r="113" spans="1:12" ht="12.5" x14ac:dyDescent="0.25">
      <c r="A113" s="5"/>
      <c r="B113" s="5"/>
      <c r="C113" s="5"/>
      <c r="D113" s="5"/>
      <c r="E113" s="5"/>
      <c r="F113" s="2"/>
      <c r="G113" s="3" t="s">
        <v>32</v>
      </c>
      <c r="H113" s="3"/>
      <c r="I113" s="2"/>
      <c r="J113" s="3"/>
      <c r="K113" s="3"/>
      <c r="L113" s="7"/>
    </row>
    <row r="114" spans="1:12" ht="12.5" x14ac:dyDescent="0.25">
      <c r="A114" s="5"/>
      <c r="B114" s="5"/>
      <c r="C114" s="5"/>
      <c r="D114" s="5"/>
      <c r="E114" s="5"/>
      <c r="F114" s="2"/>
      <c r="G114" s="3" t="s">
        <v>33</v>
      </c>
      <c r="H114" s="3"/>
      <c r="I114" s="2"/>
      <c r="J114" s="3"/>
      <c r="K114" s="3"/>
      <c r="L114" s="7"/>
    </row>
    <row r="115" spans="1:12" ht="12.5" x14ac:dyDescent="0.25">
      <c r="A115" s="5"/>
      <c r="B115" s="5"/>
      <c r="C115" s="5"/>
      <c r="D115" s="4" t="s">
        <v>238</v>
      </c>
      <c r="E115" s="6" t="s">
        <v>239</v>
      </c>
      <c r="F115" s="2"/>
      <c r="G115" s="3" t="s">
        <v>240</v>
      </c>
      <c r="H115" s="3" t="s">
        <v>177</v>
      </c>
      <c r="I115" s="2"/>
      <c r="J115" s="3" t="s">
        <v>179</v>
      </c>
      <c r="K115" s="3"/>
      <c r="L115" s="4" t="str">
        <f>IF(COUNTIF($F$115:$F$130,"&lt;&gt;")=0,"Please select all applicable options",IF(AND(COUNTIF($F$115:$F$128,"&lt;&gt;")&gt;0,COUNTIF($F$129:$F$130,"&lt;&gt;")&gt;0),"Do not select any one of 'Not applicable', 'Undisclosed' with other option(s) in the question. Please unselect the option(s)",IF(COUNTIF($F$129:$F$130,"&lt;&gt;")&gt;1,"Please select only one option from row # 117 to 130","")))</f>
        <v>Please select all applicable options</v>
      </c>
    </row>
    <row r="116" spans="1:12" ht="12.5" x14ac:dyDescent="0.25">
      <c r="A116" s="5"/>
      <c r="B116" s="5"/>
      <c r="C116" s="5"/>
      <c r="D116" s="5"/>
      <c r="E116" s="5"/>
      <c r="F116" s="2"/>
      <c r="G116" s="3" t="s">
        <v>240</v>
      </c>
      <c r="H116" s="3" t="s">
        <v>177</v>
      </c>
      <c r="I116" s="2"/>
      <c r="J116" s="3" t="s">
        <v>182</v>
      </c>
      <c r="K116" s="3"/>
      <c r="L116" s="7"/>
    </row>
    <row r="117" spans="1:12" ht="12.5" x14ac:dyDescent="0.25">
      <c r="A117" s="5"/>
      <c r="B117" s="5"/>
      <c r="C117" s="5"/>
      <c r="D117" s="5"/>
      <c r="E117" s="5"/>
      <c r="F117" s="2"/>
      <c r="G117" s="3" t="s">
        <v>240</v>
      </c>
      <c r="H117" s="3" t="s">
        <v>177</v>
      </c>
      <c r="I117" s="2"/>
      <c r="J117" s="3" t="s">
        <v>184</v>
      </c>
      <c r="K117" s="3"/>
      <c r="L117" s="7"/>
    </row>
    <row r="118" spans="1:12" ht="25" x14ac:dyDescent="0.25">
      <c r="A118" s="5"/>
      <c r="B118" s="5"/>
      <c r="C118" s="5"/>
      <c r="D118" s="5"/>
      <c r="E118" s="5"/>
      <c r="F118" s="2"/>
      <c r="G118" s="3" t="s">
        <v>240</v>
      </c>
      <c r="H118" s="3" t="s">
        <v>177</v>
      </c>
      <c r="I118" s="2"/>
      <c r="J118" s="3" t="s">
        <v>186</v>
      </c>
      <c r="K118" s="3"/>
      <c r="L118" s="7"/>
    </row>
    <row r="119" spans="1:12" ht="12.5" x14ac:dyDescent="0.25">
      <c r="A119" s="5"/>
      <c r="B119" s="5"/>
      <c r="C119" s="5"/>
      <c r="D119" s="5"/>
      <c r="E119" s="5"/>
      <c r="F119" s="2"/>
      <c r="G119" s="3" t="s">
        <v>240</v>
      </c>
      <c r="H119" s="3" t="s">
        <v>177</v>
      </c>
      <c r="I119" s="2"/>
      <c r="J119" s="3" t="s">
        <v>188</v>
      </c>
      <c r="K119" s="3"/>
      <c r="L119" s="7"/>
    </row>
    <row r="120" spans="1:12" ht="12.5" x14ac:dyDescent="0.25">
      <c r="A120" s="5"/>
      <c r="B120" s="5"/>
      <c r="C120" s="5"/>
      <c r="D120" s="5"/>
      <c r="E120" s="5"/>
      <c r="F120" s="2"/>
      <c r="G120" s="3" t="s">
        <v>240</v>
      </c>
      <c r="H120" s="3" t="s">
        <v>177</v>
      </c>
      <c r="I120" s="2"/>
      <c r="J120" s="3" t="s">
        <v>33</v>
      </c>
      <c r="K120" s="3"/>
      <c r="L120" s="7"/>
    </row>
    <row r="121" spans="1:12" ht="12.5" x14ac:dyDescent="0.25">
      <c r="A121" s="5"/>
      <c r="B121" s="5"/>
      <c r="C121" s="5"/>
      <c r="D121" s="5"/>
      <c r="E121" s="5"/>
      <c r="F121" s="2"/>
      <c r="G121" s="3" t="s">
        <v>240</v>
      </c>
      <c r="H121" s="3" t="s">
        <v>243</v>
      </c>
      <c r="I121" s="2"/>
      <c r="J121" s="3"/>
      <c r="K121" s="3"/>
      <c r="L121" s="7"/>
    </row>
    <row r="122" spans="1:12" ht="12.5" x14ac:dyDescent="0.25">
      <c r="A122" s="5"/>
      <c r="B122" s="5"/>
      <c r="C122" s="5"/>
      <c r="D122" s="5"/>
      <c r="E122" s="5"/>
      <c r="F122" s="2"/>
      <c r="G122" s="3" t="s">
        <v>244</v>
      </c>
      <c r="H122" s="3" t="s">
        <v>177</v>
      </c>
      <c r="I122" s="2"/>
      <c r="J122" s="3" t="s">
        <v>179</v>
      </c>
      <c r="K122" s="3"/>
      <c r="L122" s="7"/>
    </row>
    <row r="123" spans="1:12" ht="12.5" x14ac:dyDescent="0.25">
      <c r="A123" s="5"/>
      <c r="B123" s="5"/>
      <c r="C123" s="5"/>
      <c r="D123" s="5"/>
      <c r="E123" s="5"/>
      <c r="F123" s="2"/>
      <c r="G123" s="3" t="s">
        <v>244</v>
      </c>
      <c r="H123" s="3" t="s">
        <v>177</v>
      </c>
      <c r="I123" s="2"/>
      <c r="J123" s="3" t="s">
        <v>182</v>
      </c>
      <c r="K123" s="3"/>
      <c r="L123" s="7"/>
    </row>
    <row r="124" spans="1:12" ht="12.5" x14ac:dyDescent="0.25">
      <c r="A124" s="5"/>
      <c r="B124" s="5"/>
      <c r="C124" s="5"/>
      <c r="D124" s="5"/>
      <c r="E124" s="5"/>
      <c r="F124" s="2"/>
      <c r="G124" s="3" t="s">
        <v>244</v>
      </c>
      <c r="H124" s="3" t="s">
        <v>177</v>
      </c>
      <c r="I124" s="2"/>
      <c r="J124" s="3" t="s">
        <v>184</v>
      </c>
      <c r="K124" s="3"/>
      <c r="L124" s="7"/>
    </row>
    <row r="125" spans="1:12" ht="25" x14ac:dyDescent="0.25">
      <c r="A125" s="5"/>
      <c r="B125" s="5"/>
      <c r="C125" s="5"/>
      <c r="D125" s="5"/>
      <c r="E125" s="5"/>
      <c r="F125" s="2"/>
      <c r="G125" s="3" t="s">
        <v>244</v>
      </c>
      <c r="H125" s="3" t="s">
        <v>177</v>
      </c>
      <c r="I125" s="2"/>
      <c r="J125" s="3" t="s">
        <v>186</v>
      </c>
      <c r="K125" s="3"/>
      <c r="L125" s="7"/>
    </row>
    <row r="126" spans="1:12" ht="12.5" x14ac:dyDescent="0.25">
      <c r="A126" s="5"/>
      <c r="B126" s="5"/>
      <c r="C126" s="5"/>
      <c r="D126" s="5"/>
      <c r="E126" s="5"/>
      <c r="F126" s="2"/>
      <c r="G126" s="3" t="s">
        <v>244</v>
      </c>
      <c r="H126" s="3" t="s">
        <v>177</v>
      </c>
      <c r="I126" s="2"/>
      <c r="J126" s="3" t="s">
        <v>188</v>
      </c>
      <c r="K126" s="3"/>
      <c r="L126" s="7"/>
    </row>
    <row r="127" spans="1:12" ht="12.5" x14ac:dyDescent="0.25">
      <c r="A127" s="5"/>
      <c r="B127" s="5"/>
      <c r="C127" s="5"/>
      <c r="D127" s="5"/>
      <c r="E127" s="5"/>
      <c r="F127" s="2"/>
      <c r="G127" s="3" t="s">
        <v>244</v>
      </c>
      <c r="H127" s="3" t="s">
        <v>177</v>
      </c>
      <c r="I127" s="2"/>
      <c r="J127" s="3" t="s">
        <v>33</v>
      </c>
      <c r="K127" s="3"/>
      <c r="L127" s="7"/>
    </row>
    <row r="128" spans="1:12" ht="12.5" x14ac:dyDescent="0.25">
      <c r="A128" s="5"/>
      <c r="B128" s="5"/>
      <c r="C128" s="5"/>
      <c r="D128" s="5"/>
      <c r="E128" s="5"/>
      <c r="F128" s="2"/>
      <c r="G128" s="3" t="s">
        <v>244</v>
      </c>
      <c r="H128" s="3" t="s">
        <v>243</v>
      </c>
      <c r="I128" s="2"/>
      <c r="J128" s="3"/>
      <c r="K128" s="3"/>
      <c r="L128" s="7"/>
    </row>
    <row r="129" spans="1:12" ht="12.5" x14ac:dyDescent="0.25">
      <c r="A129" s="5"/>
      <c r="B129" s="5"/>
      <c r="C129" s="5"/>
      <c r="D129" s="5"/>
      <c r="E129" s="5"/>
      <c r="F129" s="2"/>
      <c r="G129" s="3" t="s">
        <v>32</v>
      </c>
      <c r="H129" s="3"/>
      <c r="I129" s="2"/>
      <c r="J129" s="3"/>
      <c r="K129" s="3"/>
      <c r="L129" s="7"/>
    </row>
    <row r="130" spans="1:12" ht="12.5" x14ac:dyDescent="0.25">
      <c r="A130" s="5"/>
      <c r="B130" s="5"/>
      <c r="C130" s="5"/>
      <c r="D130" s="5"/>
      <c r="E130" s="5"/>
      <c r="F130" s="2"/>
      <c r="G130" s="3" t="s">
        <v>33</v>
      </c>
      <c r="H130" s="3"/>
      <c r="I130" s="2"/>
      <c r="J130" s="3"/>
      <c r="K130" s="3"/>
      <c r="L130" s="7"/>
    </row>
    <row r="131" spans="1:12" ht="37.5" x14ac:dyDescent="0.25">
      <c r="A131" s="5"/>
      <c r="B131" s="4" t="s">
        <v>245</v>
      </c>
      <c r="C131" s="4" t="s">
        <v>246</v>
      </c>
      <c r="D131" s="4" t="s">
        <v>247</v>
      </c>
      <c r="E131" s="6" t="s">
        <v>249</v>
      </c>
      <c r="F131" s="2"/>
      <c r="G131" s="3" t="s">
        <v>251</v>
      </c>
      <c r="H131" s="3"/>
      <c r="I131" s="2"/>
      <c r="J131" s="3"/>
      <c r="K131" s="3"/>
      <c r="L131" s="4" t="str">
        <f>IF(COUNTIF($F$131:$F$142,"&lt;&gt;")=0,"Please select all applicable options",IF(AND(COUNTIF($F$131:$F$140,"&lt;&gt;")&gt;0,COUNTIF($F$141:$F$142,"&lt;&gt;")&gt;0),"Do not select any one of 'Not applicable', 'Undisclosed' with other option(s) in the question. Please unselect the option(s)",IF(COUNTIF($F$141:$F$142,"&lt;&gt;")&gt;1,"Please select only one option from row # 134 to 142","")))</f>
        <v>Please select all applicable options</v>
      </c>
    </row>
    <row r="132" spans="1:12" ht="37.5" x14ac:dyDescent="0.25">
      <c r="A132" s="5"/>
      <c r="B132" s="5"/>
      <c r="C132" s="5"/>
      <c r="D132" s="5"/>
      <c r="E132" s="5"/>
      <c r="F132" s="2"/>
      <c r="G132" s="3" t="s">
        <v>253</v>
      </c>
      <c r="H132" s="3" t="s">
        <v>37</v>
      </c>
      <c r="I132" s="2"/>
      <c r="J132" s="3" t="s">
        <v>255</v>
      </c>
      <c r="K132" s="3"/>
      <c r="L132" s="7"/>
    </row>
    <row r="133" spans="1:12" ht="37.5" x14ac:dyDescent="0.25">
      <c r="A133" s="5"/>
      <c r="B133" s="5"/>
      <c r="C133" s="5"/>
      <c r="D133" s="5"/>
      <c r="E133" s="5"/>
      <c r="F133" s="2"/>
      <c r="G133" s="3" t="s">
        <v>253</v>
      </c>
      <c r="H133" s="3" t="s">
        <v>37</v>
      </c>
      <c r="I133" s="2"/>
      <c r="J133" s="3" t="s">
        <v>257</v>
      </c>
      <c r="K133" s="3"/>
      <c r="L133" s="7"/>
    </row>
    <row r="134" spans="1:12" ht="37.5" x14ac:dyDescent="0.25">
      <c r="A134" s="5"/>
      <c r="B134" s="5"/>
      <c r="C134" s="5"/>
      <c r="D134" s="5"/>
      <c r="E134" s="5"/>
      <c r="F134" s="2"/>
      <c r="G134" s="3" t="s">
        <v>253</v>
      </c>
      <c r="H134" s="3" t="s">
        <v>37</v>
      </c>
      <c r="I134" s="2"/>
      <c r="J134" s="3" t="s">
        <v>228</v>
      </c>
      <c r="K134" s="3"/>
      <c r="L134" s="7"/>
    </row>
    <row r="135" spans="1:12" ht="12.5" x14ac:dyDescent="0.25">
      <c r="A135" s="5"/>
      <c r="B135" s="5"/>
      <c r="C135" s="5"/>
      <c r="D135" s="5"/>
      <c r="E135" s="5"/>
      <c r="F135" s="2"/>
      <c r="G135" s="3" t="s">
        <v>258</v>
      </c>
      <c r="H135" s="3" t="s">
        <v>177</v>
      </c>
      <c r="I135" s="2"/>
      <c r="J135" s="3" t="s">
        <v>179</v>
      </c>
      <c r="K135" s="3"/>
      <c r="L135" s="7"/>
    </row>
    <row r="136" spans="1:12" ht="12.5" x14ac:dyDescent="0.25">
      <c r="A136" s="5"/>
      <c r="B136" s="5"/>
      <c r="C136" s="5"/>
      <c r="D136" s="5"/>
      <c r="E136" s="5"/>
      <c r="F136" s="2"/>
      <c r="G136" s="3" t="s">
        <v>258</v>
      </c>
      <c r="H136" s="3" t="s">
        <v>177</v>
      </c>
      <c r="I136" s="2"/>
      <c r="J136" s="3" t="s">
        <v>182</v>
      </c>
      <c r="K136" s="3"/>
      <c r="L136" s="7"/>
    </row>
    <row r="137" spans="1:12" ht="12.5" x14ac:dyDescent="0.25">
      <c r="A137" s="5"/>
      <c r="B137" s="5"/>
      <c r="C137" s="5"/>
      <c r="D137" s="5"/>
      <c r="E137" s="5"/>
      <c r="F137" s="2"/>
      <c r="G137" s="3" t="s">
        <v>258</v>
      </c>
      <c r="H137" s="3" t="s">
        <v>177</v>
      </c>
      <c r="I137" s="2"/>
      <c r="J137" s="3" t="s">
        <v>184</v>
      </c>
      <c r="K137" s="3"/>
      <c r="L137" s="7"/>
    </row>
    <row r="138" spans="1:12" ht="25" x14ac:dyDescent="0.25">
      <c r="A138" s="5"/>
      <c r="B138" s="5"/>
      <c r="C138" s="5"/>
      <c r="D138" s="5"/>
      <c r="E138" s="5"/>
      <c r="F138" s="2"/>
      <c r="G138" s="3" t="s">
        <v>258</v>
      </c>
      <c r="H138" s="3" t="s">
        <v>177</v>
      </c>
      <c r="I138" s="2"/>
      <c r="J138" s="3" t="s">
        <v>186</v>
      </c>
      <c r="K138" s="3"/>
      <c r="L138" s="7"/>
    </row>
    <row r="139" spans="1:12" ht="12.5" x14ac:dyDescent="0.25">
      <c r="A139" s="5"/>
      <c r="B139" s="5"/>
      <c r="C139" s="5"/>
      <c r="D139" s="5"/>
      <c r="E139" s="5"/>
      <c r="F139" s="2"/>
      <c r="G139" s="3" t="s">
        <v>258</v>
      </c>
      <c r="H139" s="3" t="s">
        <v>177</v>
      </c>
      <c r="I139" s="2"/>
      <c r="J139" s="3" t="s">
        <v>188</v>
      </c>
      <c r="K139" s="3"/>
      <c r="L139" s="7"/>
    </row>
    <row r="140" spans="1:12" ht="12.5" x14ac:dyDescent="0.25">
      <c r="A140" s="5"/>
      <c r="B140" s="5"/>
      <c r="C140" s="5"/>
      <c r="D140" s="5"/>
      <c r="E140" s="5"/>
      <c r="F140" s="2"/>
      <c r="G140" s="3" t="s">
        <v>258</v>
      </c>
      <c r="H140" s="3" t="s">
        <v>177</v>
      </c>
      <c r="I140" s="2"/>
      <c r="J140" s="3" t="s">
        <v>33</v>
      </c>
      <c r="K140" s="3"/>
      <c r="L140" s="7"/>
    </row>
    <row r="141" spans="1:12" ht="12.5" x14ac:dyDescent="0.25">
      <c r="A141" s="5"/>
      <c r="B141" s="5"/>
      <c r="C141" s="5"/>
      <c r="D141" s="5"/>
      <c r="E141" s="5"/>
      <c r="F141" s="2"/>
      <c r="G141" s="3" t="s">
        <v>32</v>
      </c>
      <c r="H141" s="3"/>
      <c r="I141" s="2"/>
      <c r="J141" s="3"/>
      <c r="K141" s="3"/>
      <c r="L141" s="7"/>
    </row>
    <row r="142" spans="1:12" ht="12.5" x14ac:dyDescent="0.25">
      <c r="A142" s="5"/>
      <c r="B142" s="5"/>
      <c r="C142" s="5"/>
      <c r="D142" s="5"/>
      <c r="E142" s="5"/>
      <c r="F142" s="2"/>
      <c r="G142" s="3" t="s">
        <v>33</v>
      </c>
      <c r="H142" s="3"/>
      <c r="I142" s="2"/>
      <c r="J142" s="3"/>
      <c r="K142" s="3"/>
      <c r="L142" s="7"/>
    </row>
    <row r="143" spans="1:12" ht="50" x14ac:dyDescent="0.25">
      <c r="A143" s="5"/>
      <c r="B143" s="5"/>
      <c r="C143" s="5"/>
      <c r="D143" s="4" t="s">
        <v>260</v>
      </c>
      <c r="E143" s="6" t="s">
        <v>262</v>
      </c>
      <c r="F143" s="2"/>
      <c r="G143" s="3" t="s">
        <v>263</v>
      </c>
      <c r="H143" s="3"/>
      <c r="I143" s="2"/>
      <c r="J143" s="3"/>
      <c r="K143" s="3"/>
      <c r="L143" s="4" t="str">
        <f>IF(COUNTIF($F$143:$F$158,"&lt;&gt;")=0,"Please select all applicable options",IF(AND(COUNTIF($F$143:$F$156,"&lt;&gt;")&gt;0,COUNTIF($F$157:$F$158,"&lt;&gt;")&gt;0),"Do not select any one of 'Not applicable', 'Undisclosed' with other option(s) in the question. Please unselect the option(s)",IF(COUNTIF($F$157:$F$158,"&lt;&gt;")&gt;1,"Please select only one option from row # 149 to 158","")))</f>
        <v>Please select all applicable options</v>
      </c>
    </row>
    <row r="144" spans="1:12" ht="25" x14ac:dyDescent="0.25">
      <c r="A144" s="5"/>
      <c r="B144" s="5"/>
      <c r="C144" s="5"/>
      <c r="D144" s="5"/>
      <c r="E144" s="5"/>
      <c r="F144" s="2"/>
      <c r="G144" s="3" t="s">
        <v>266</v>
      </c>
      <c r="H144" s="3"/>
      <c r="I144" s="2"/>
      <c r="J144" s="3"/>
      <c r="K144" s="3"/>
      <c r="L144" s="7"/>
    </row>
    <row r="145" spans="1:12" ht="37.5" x14ac:dyDescent="0.25">
      <c r="A145" s="5"/>
      <c r="B145" s="5"/>
      <c r="C145" s="5"/>
      <c r="D145" s="5"/>
      <c r="E145" s="5"/>
      <c r="F145" s="2"/>
      <c r="G145" s="3" t="s">
        <v>268</v>
      </c>
      <c r="H145" s="3" t="s">
        <v>269</v>
      </c>
      <c r="I145" s="2"/>
      <c r="J145" s="3" t="s">
        <v>271</v>
      </c>
      <c r="K145" s="3"/>
      <c r="L145" s="7"/>
    </row>
    <row r="146" spans="1:12" ht="37.5" x14ac:dyDescent="0.25">
      <c r="A146" s="5"/>
      <c r="B146" s="5"/>
      <c r="C146" s="5"/>
      <c r="D146" s="5"/>
      <c r="E146" s="5"/>
      <c r="F146" s="2"/>
      <c r="G146" s="3" t="s">
        <v>268</v>
      </c>
      <c r="H146" s="3" t="s">
        <v>269</v>
      </c>
      <c r="I146" s="2"/>
      <c r="J146" s="3" t="s">
        <v>272</v>
      </c>
      <c r="K146" s="3"/>
      <c r="L146" s="7"/>
    </row>
    <row r="147" spans="1:12" ht="50" x14ac:dyDescent="0.25">
      <c r="A147" s="5"/>
      <c r="B147" s="5"/>
      <c r="C147" s="5"/>
      <c r="D147" s="5"/>
      <c r="E147" s="5"/>
      <c r="F147" s="2"/>
      <c r="G147" s="3" t="s">
        <v>268</v>
      </c>
      <c r="H147" s="3" t="s">
        <v>269</v>
      </c>
      <c r="I147" s="2"/>
      <c r="J147" s="3" t="s">
        <v>273</v>
      </c>
      <c r="K147" s="3"/>
      <c r="L147" s="7"/>
    </row>
    <row r="148" spans="1:12" ht="37.5" x14ac:dyDescent="0.25">
      <c r="A148" s="5"/>
      <c r="B148" s="5"/>
      <c r="C148" s="5"/>
      <c r="D148" s="5"/>
      <c r="E148" s="5"/>
      <c r="F148" s="2"/>
      <c r="G148" s="3" t="s">
        <v>268</v>
      </c>
      <c r="H148" s="3" t="s">
        <v>269</v>
      </c>
      <c r="I148" s="2"/>
      <c r="J148" s="3" t="s">
        <v>274</v>
      </c>
      <c r="K148" s="3"/>
      <c r="L148" s="7"/>
    </row>
    <row r="149" spans="1:12" ht="50" x14ac:dyDescent="0.25">
      <c r="A149" s="5"/>
      <c r="B149" s="5"/>
      <c r="C149" s="5"/>
      <c r="D149" s="5"/>
      <c r="E149" s="5"/>
      <c r="F149" s="2"/>
      <c r="G149" s="3" t="s">
        <v>268</v>
      </c>
      <c r="H149" s="3" t="s">
        <v>269</v>
      </c>
      <c r="I149" s="2"/>
      <c r="J149" s="3" t="s">
        <v>275</v>
      </c>
      <c r="K149" s="3"/>
      <c r="L149" s="7"/>
    </row>
    <row r="150" spans="1:12" ht="37.5" x14ac:dyDescent="0.25">
      <c r="A150" s="5"/>
      <c r="B150" s="5"/>
      <c r="C150" s="5"/>
      <c r="D150" s="5"/>
      <c r="E150" s="5"/>
      <c r="F150" s="2"/>
      <c r="G150" s="3" t="s">
        <v>268</v>
      </c>
      <c r="H150" s="3" t="s">
        <v>269</v>
      </c>
      <c r="I150" s="2"/>
      <c r="J150" s="3" t="s">
        <v>276</v>
      </c>
      <c r="K150" s="3"/>
      <c r="L150" s="7"/>
    </row>
    <row r="151" spans="1:12" ht="37.5" x14ac:dyDescent="0.25">
      <c r="A151" s="5"/>
      <c r="B151" s="5"/>
      <c r="C151" s="5"/>
      <c r="D151" s="5"/>
      <c r="E151" s="5"/>
      <c r="F151" s="2"/>
      <c r="G151" s="3" t="s">
        <v>268</v>
      </c>
      <c r="H151" s="3" t="s">
        <v>269</v>
      </c>
      <c r="I151" s="2"/>
      <c r="J151" s="3" t="s">
        <v>277</v>
      </c>
      <c r="K151" s="3"/>
      <c r="L151" s="7"/>
    </row>
    <row r="152" spans="1:12" ht="37.5" x14ac:dyDescent="0.25">
      <c r="A152" s="5"/>
      <c r="B152" s="5"/>
      <c r="C152" s="5"/>
      <c r="D152" s="5"/>
      <c r="E152" s="5"/>
      <c r="F152" s="2"/>
      <c r="G152" s="3" t="s">
        <v>268</v>
      </c>
      <c r="H152" s="3" t="s">
        <v>269</v>
      </c>
      <c r="I152" s="2"/>
      <c r="J152" s="3" t="s">
        <v>278</v>
      </c>
      <c r="K152" s="3"/>
      <c r="L152" s="7"/>
    </row>
    <row r="153" spans="1:12" ht="37.5" x14ac:dyDescent="0.25">
      <c r="A153" s="5"/>
      <c r="B153" s="5"/>
      <c r="C153" s="5"/>
      <c r="D153" s="5"/>
      <c r="E153" s="5"/>
      <c r="F153" s="2"/>
      <c r="G153" s="3" t="s">
        <v>268</v>
      </c>
      <c r="H153" s="3" t="s">
        <v>269</v>
      </c>
      <c r="I153" s="2"/>
      <c r="J153" s="3" t="s">
        <v>228</v>
      </c>
      <c r="K153" s="3"/>
      <c r="L153" s="7"/>
    </row>
    <row r="154" spans="1:12" ht="37.5" x14ac:dyDescent="0.25">
      <c r="A154" s="5"/>
      <c r="B154" s="5"/>
      <c r="C154" s="5"/>
      <c r="D154" s="5"/>
      <c r="E154" s="5"/>
      <c r="F154" s="2"/>
      <c r="G154" s="3" t="s">
        <v>279</v>
      </c>
      <c r="H154" s="3"/>
      <c r="I154" s="2"/>
      <c r="J154" s="3"/>
      <c r="K154" s="3"/>
      <c r="L154" s="7"/>
    </row>
    <row r="155" spans="1:12" ht="37.5" x14ac:dyDescent="0.25">
      <c r="A155" s="5"/>
      <c r="B155" s="5"/>
      <c r="C155" s="5"/>
      <c r="D155" s="5"/>
      <c r="E155" s="5"/>
      <c r="F155" s="2"/>
      <c r="G155" s="3" t="s">
        <v>281</v>
      </c>
      <c r="H155" s="3"/>
      <c r="I155" s="2"/>
      <c r="J155" s="3"/>
      <c r="K155" s="3"/>
      <c r="L155" s="7"/>
    </row>
    <row r="156" spans="1:12" ht="50" x14ac:dyDescent="0.25">
      <c r="A156" s="5"/>
      <c r="B156" s="5"/>
      <c r="C156" s="5"/>
      <c r="D156" s="5"/>
      <c r="E156" s="5"/>
      <c r="F156" s="2"/>
      <c r="G156" s="3" t="s">
        <v>285</v>
      </c>
      <c r="H156" s="3"/>
      <c r="I156" s="2"/>
      <c r="J156" s="3"/>
      <c r="K156" s="3"/>
      <c r="L156" s="7"/>
    </row>
    <row r="157" spans="1:12" ht="12.5" x14ac:dyDescent="0.25">
      <c r="A157" s="5"/>
      <c r="B157" s="5"/>
      <c r="C157" s="5"/>
      <c r="D157" s="5"/>
      <c r="E157" s="5"/>
      <c r="F157" s="2"/>
      <c r="G157" s="3" t="s">
        <v>32</v>
      </c>
      <c r="H157" s="3"/>
      <c r="I157" s="2"/>
      <c r="J157" s="3"/>
      <c r="K157" s="3"/>
      <c r="L157" s="7"/>
    </row>
    <row r="158" spans="1:12" ht="12.5" x14ac:dyDescent="0.25">
      <c r="A158" s="5"/>
      <c r="B158" s="5"/>
      <c r="C158" s="5"/>
      <c r="D158" s="5"/>
      <c r="E158" s="5"/>
      <c r="F158" s="2"/>
      <c r="G158" s="3" t="s">
        <v>33</v>
      </c>
      <c r="H158" s="3"/>
      <c r="I158" s="2"/>
      <c r="J158" s="3"/>
      <c r="K158" s="3"/>
      <c r="L158" s="7"/>
    </row>
    <row r="159" spans="1:12" ht="50" x14ac:dyDescent="0.25">
      <c r="A159" s="5"/>
      <c r="B159" s="4" t="s">
        <v>288</v>
      </c>
      <c r="C159" s="4" t="s">
        <v>289</v>
      </c>
      <c r="D159" s="4" t="s">
        <v>290</v>
      </c>
      <c r="E159" s="6" t="s">
        <v>292</v>
      </c>
      <c r="F159" s="2"/>
      <c r="G159" s="3" t="s">
        <v>293</v>
      </c>
      <c r="H159" s="3" t="s">
        <v>177</v>
      </c>
      <c r="I159" s="2"/>
      <c r="J159" s="3" t="s">
        <v>179</v>
      </c>
      <c r="K159" s="3"/>
      <c r="L159" s="4" t="str">
        <f>IF(COUNTIF($F$159:$F$187,"&lt;&gt;")=0,"Please select all applicable options",IF(AND(COUNTIF($F$159:$F$185,"&lt;&gt;")&gt;0,COUNTIF($F$186:$F$187,"&lt;&gt;")&gt;0),"Do not select any one of 'Not applicable', 'Undisclosed' with other option(s) in the question. Please unselect the option(s)",IF(COUNTIF($F$186:$F$187,"&lt;&gt;")&gt;1,"Please select only one option from row # 163 to 187","")))</f>
        <v>Please select all applicable options</v>
      </c>
    </row>
    <row r="160" spans="1:12" ht="50" x14ac:dyDescent="0.25">
      <c r="A160" s="5"/>
      <c r="B160" s="5"/>
      <c r="C160" s="5"/>
      <c r="D160" s="5"/>
      <c r="E160" s="5"/>
      <c r="F160" s="2"/>
      <c r="G160" s="3" t="s">
        <v>293</v>
      </c>
      <c r="H160" s="3" t="s">
        <v>177</v>
      </c>
      <c r="I160" s="2"/>
      <c r="J160" s="3" t="s">
        <v>182</v>
      </c>
      <c r="K160" s="3"/>
      <c r="L160" s="7"/>
    </row>
    <row r="161" spans="1:12" ht="50" x14ac:dyDescent="0.25">
      <c r="A161" s="5"/>
      <c r="B161" s="5"/>
      <c r="C161" s="5"/>
      <c r="D161" s="5"/>
      <c r="E161" s="5"/>
      <c r="F161" s="2"/>
      <c r="G161" s="3" t="s">
        <v>293</v>
      </c>
      <c r="H161" s="3" t="s">
        <v>177</v>
      </c>
      <c r="I161" s="2"/>
      <c r="J161" s="3" t="s">
        <v>184</v>
      </c>
      <c r="K161" s="3"/>
      <c r="L161" s="7"/>
    </row>
    <row r="162" spans="1:12" ht="50" x14ac:dyDescent="0.25">
      <c r="A162" s="5"/>
      <c r="B162" s="5"/>
      <c r="C162" s="5"/>
      <c r="D162" s="5"/>
      <c r="E162" s="5"/>
      <c r="F162" s="2"/>
      <c r="G162" s="3" t="s">
        <v>293</v>
      </c>
      <c r="H162" s="3" t="s">
        <v>177</v>
      </c>
      <c r="I162" s="2"/>
      <c r="J162" s="3" t="s">
        <v>186</v>
      </c>
      <c r="K162" s="3"/>
      <c r="L162" s="7"/>
    </row>
    <row r="163" spans="1:12" ht="50" x14ac:dyDescent="0.25">
      <c r="A163" s="5"/>
      <c r="B163" s="5"/>
      <c r="C163" s="5"/>
      <c r="D163" s="5"/>
      <c r="E163" s="5"/>
      <c r="F163" s="2"/>
      <c r="G163" s="3" t="s">
        <v>293</v>
      </c>
      <c r="H163" s="3" t="s">
        <v>177</v>
      </c>
      <c r="I163" s="2"/>
      <c r="J163" s="3" t="s">
        <v>188</v>
      </c>
      <c r="K163" s="3"/>
      <c r="L163" s="7"/>
    </row>
    <row r="164" spans="1:12" ht="50" x14ac:dyDescent="0.25">
      <c r="A164" s="5"/>
      <c r="B164" s="5"/>
      <c r="C164" s="5"/>
      <c r="D164" s="5"/>
      <c r="E164" s="5"/>
      <c r="F164" s="2"/>
      <c r="G164" s="3" t="s">
        <v>293</v>
      </c>
      <c r="H164" s="3" t="s">
        <v>177</v>
      </c>
      <c r="I164" s="2"/>
      <c r="J164" s="3" t="s">
        <v>33</v>
      </c>
      <c r="K164" s="3"/>
      <c r="L164" s="7"/>
    </row>
    <row r="165" spans="1:12" ht="50" x14ac:dyDescent="0.25">
      <c r="A165" s="5"/>
      <c r="B165" s="5"/>
      <c r="C165" s="5"/>
      <c r="D165" s="5"/>
      <c r="E165" s="5"/>
      <c r="F165" s="2"/>
      <c r="G165" s="3" t="s">
        <v>293</v>
      </c>
      <c r="H165" s="3" t="s">
        <v>243</v>
      </c>
      <c r="I165" s="2"/>
      <c r="J165" s="3"/>
      <c r="K165" s="3"/>
      <c r="L165" s="7"/>
    </row>
    <row r="166" spans="1:12" ht="50" x14ac:dyDescent="0.25">
      <c r="A166" s="5"/>
      <c r="B166" s="5"/>
      <c r="C166" s="5"/>
      <c r="D166" s="5"/>
      <c r="E166" s="5"/>
      <c r="F166" s="2"/>
      <c r="G166" s="3" t="s">
        <v>293</v>
      </c>
      <c r="H166" s="3" t="s">
        <v>304</v>
      </c>
      <c r="I166" s="2"/>
      <c r="J166" s="3" t="s">
        <v>305</v>
      </c>
      <c r="K166" s="3"/>
      <c r="L166" s="7"/>
    </row>
    <row r="167" spans="1:12" ht="50" x14ac:dyDescent="0.25">
      <c r="A167" s="5"/>
      <c r="B167" s="5"/>
      <c r="C167" s="5"/>
      <c r="D167" s="5"/>
      <c r="E167" s="5"/>
      <c r="F167" s="2"/>
      <c r="G167" s="3" t="s">
        <v>293</v>
      </c>
      <c r="H167" s="3" t="s">
        <v>304</v>
      </c>
      <c r="I167" s="2"/>
      <c r="J167" s="3" t="s">
        <v>306</v>
      </c>
      <c r="K167" s="3"/>
      <c r="L167" s="7"/>
    </row>
    <row r="168" spans="1:12" ht="50" x14ac:dyDescent="0.25">
      <c r="A168" s="5"/>
      <c r="B168" s="5"/>
      <c r="C168" s="5"/>
      <c r="D168" s="5"/>
      <c r="E168" s="5"/>
      <c r="F168" s="2"/>
      <c r="G168" s="3" t="s">
        <v>293</v>
      </c>
      <c r="H168" s="3" t="s">
        <v>304</v>
      </c>
      <c r="I168" s="2"/>
      <c r="J168" s="3" t="s">
        <v>307</v>
      </c>
      <c r="K168" s="3"/>
      <c r="L168" s="7"/>
    </row>
    <row r="169" spans="1:12" ht="50" x14ac:dyDescent="0.25">
      <c r="A169" s="5"/>
      <c r="B169" s="5"/>
      <c r="C169" s="5"/>
      <c r="D169" s="5"/>
      <c r="E169" s="5"/>
      <c r="F169" s="2"/>
      <c r="G169" s="3" t="s">
        <v>293</v>
      </c>
      <c r="H169" s="3" t="s">
        <v>304</v>
      </c>
      <c r="I169" s="2"/>
      <c r="J169" s="3" t="s">
        <v>228</v>
      </c>
      <c r="K169" s="3"/>
      <c r="L169" s="7"/>
    </row>
    <row r="170" spans="1:12" ht="50" x14ac:dyDescent="0.25">
      <c r="A170" s="5"/>
      <c r="B170" s="5"/>
      <c r="C170" s="5"/>
      <c r="D170" s="5"/>
      <c r="E170" s="5"/>
      <c r="F170" s="2"/>
      <c r="G170" s="3" t="s">
        <v>293</v>
      </c>
      <c r="H170" s="3" t="s">
        <v>308</v>
      </c>
      <c r="I170" s="2"/>
      <c r="J170" s="3" t="s">
        <v>309</v>
      </c>
      <c r="K170" s="3"/>
      <c r="L170" s="7"/>
    </row>
    <row r="171" spans="1:12" ht="50" x14ac:dyDescent="0.25">
      <c r="A171" s="5"/>
      <c r="B171" s="5"/>
      <c r="C171" s="5"/>
      <c r="D171" s="5"/>
      <c r="E171" s="5"/>
      <c r="F171" s="2"/>
      <c r="G171" s="3" t="s">
        <v>293</v>
      </c>
      <c r="H171" s="3" t="s">
        <v>308</v>
      </c>
      <c r="I171" s="2"/>
      <c r="J171" s="3" t="s">
        <v>310</v>
      </c>
      <c r="K171" s="3" t="s">
        <v>311</v>
      </c>
      <c r="L171" s="7"/>
    </row>
    <row r="172" spans="1:12" ht="50" x14ac:dyDescent="0.25">
      <c r="A172" s="5"/>
      <c r="B172" s="5"/>
      <c r="C172" s="5"/>
      <c r="D172" s="5"/>
      <c r="E172" s="5"/>
      <c r="F172" s="2"/>
      <c r="G172" s="3" t="s">
        <v>293</v>
      </c>
      <c r="H172" s="3" t="s">
        <v>308</v>
      </c>
      <c r="I172" s="2"/>
      <c r="J172" s="3" t="s">
        <v>312</v>
      </c>
      <c r="K172" s="3"/>
      <c r="L172" s="7"/>
    </row>
    <row r="173" spans="1:12" ht="50" x14ac:dyDescent="0.25">
      <c r="A173" s="5"/>
      <c r="B173" s="5"/>
      <c r="C173" s="5"/>
      <c r="D173" s="5"/>
      <c r="E173" s="5"/>
      <c r="F173" s="2"/>
      <c r="G173" s="3" t="s">
        <v>313</v>
      </c>
      <c r="H173" s="3"/>
      <c r="I173" s="2"/>
      <c r="J173" s="3"/>
      <c r="K173" s="3"/>
      <c r="L173" s="7"/>
    </row>
    <row r="174" spans="1:12" ht="25" x14ac:dyDescent="0.25">
      <c r="A174" s="5"/>
      <c r="B174" s="5"/>
      <c r="C174" s="5"/>
      <c r="D174" s="5"/>
      <c r="E174" s="5"/>
      <c r="F174" s="2"/>
      <c r="G174" s="3" t="s">
        <v>314</v>
      </c>
      <c r="H174" s="3" t="s">
        <v>177</v>
      </c>
      <c r="I174" s="2"/>
      <c r="J174" s="3" t="s">
        <v>179</v>
      </c>
      <c r="K174" s="3"/>
      <c r="L174" s="7"/>
    </row>
    <row r="175" spans="1:12" ht="25" x14ac:dyDescent="0.25">
      <c r="A175" s="5"/>
      <c r="B175" s="5"/>
      <c r="C175" s="5"/>
      <c r="D175" s="5"/>
      <c r="E175" s="5"/>
      <c r="F175" s="2"/>
      <c r="G175" s="3" t="s">
        <v>314</v>
      </c>
      <c r="H175" s="3" t="s">
        <v>177</v>
      </c>
      <c r="I175" s="2"/>
      <c r="J175" s="3" t="s">
        <v>182</v>
      </c>
      <c r="K175" s="3"/>
      <c r="L175" s="7"/>
    </row>
    <row r="176" spans="1:12" ht="25" x14ac:dyDescent="0.25">
      <c r="A176" s="5"/>
      <c r="B176" s="5"/>
      <c r="C176" s="5"/>
      <c r="D176" s="5"/>
      <c r="E176" s="5"/>
      <c r="F176" s="2"/>
      <c r="G176" s="3" t="s">
        <v>314</v>
      </c>
      <c r="H176" s="3" t="s">
        <v>177</v>
      </c>
      <c r="I176" s="2"/>
      <c r="J176" s="3" t="s">
        <v>184</v>
      </c>
      <c r="K176" s="3"/>
      <c r="L176" s="7"/>
    </row>
    <row r="177" spans="1:12" ht="25" x14ac:dyDescent="0.25">
      <c r="A177" s="5"/>
      <c r="B177" s="5"/>
      <c r="C177" s="5"/>
      <c r="D177" s="5"/>
      <c r="E177" s="5"/>
      <c r="F177" s="2"/>
      <c r="G177" s="3" t="s">
        <v>314</v>
      </c>
      <c r="H177" s="3" t="s">
        <v>177</v>
      </c>
      <c r="I177" s="2"/>
      <c r="J177" s="3" t="s">
        <v>186</v>
      </c>
      <c r="K177" s="3"/>
      <c r="L177" s="7"/>
    </row>
    <row r="178" spans="1:12" ht="25" x14ac:dyDescent="0.25">
      <c r="A178" s="5"/>
      <c r="B178" s="5"/>
      <c r="C178" s="5"/>
      <c r="D178" s="5"/>
      <c r="E178" s="5"/>
      <c r="F178" s="2"/>
      <c r="G178" s="3" t="s">
        <v>314</v>
      </c>
      <c r="H178" s="3" t="s">
        <v>177</v>
      </c>
      <c r="I178" s="2"/>
      <c r="J178" s="3" t="s">
        <v>188</v>
      </c>
      <c r="K178" s="3"/>
      <c r="L178" s="7"/>
    </row>
    <row r="179" spans="1:12" ht="25" x14ac:dyDescent="0.25">
      <c r="A179" s="5"/>
      <c r="B179" s="5"/>
      <c r="C179" s="5"/>
      <c r="D179" s="5"/>
      <c r="E179" s="5"/>
      <c r="F179" s="2"/>
      <c r="G179" s="3" t="s">
        <v>314</v>
      </c>
      <c r="H179" s="3" t="s">
        <v>177</v>
      </c>
      <c r="I179" s="2"/>
      <c r="J179" s="3" t="s">
        <v>33</v>
      </c>
      <c r="K179" s="3"/>
      <c r="L179" s="7"/>
    </row>
    <row r="180" spans="1:12" ht="25" x14ac:dyDescent="0.25">
      <c r="A180" s="5"/>
      <c r="B180" s="5"/>
      <c r="C180" s="5"/>
      <c r="D180" s="5"/>
      <c r="E180" s="5"/>
      <c r="F180" s="2"/>
      <c r="G180" s="3" t="s">
        <v>314</v>
      </c>
      <c r="H180" s="3" t="s">
        <v>243</v>
      </c>
      <c r="I180" s="2"/>
      <c r="J180" s="3"/>
      <c r="K180" s="3"/>
      <c r="L180" s="7"/>
    </row>
    <row r="181" spans="1:12" ht="25" x14ac:dyDescent="0.25">
      <c r="A181" s="5"/>
      <c r="B181" s="5"/>
      <c r="C181" s="5"/>
      <c r="D181" s="5"/>
      <c r="E181" s="5"/>
      <c r="F181" s="2"/>
      <c r="G181" s="3" t="s">
        <v>314</v>
      </c>
      <c r="H181" s="3" t="s">
        <v>319</v>
      </c>
      <c r="I181" s="2"/>
      <c r="J181" s="3"/>
      <c r="K181" s="3"/>
      <c r="L181" s="7"/>
    </row>
    <row r="182" spans="1:12" ht="37.5" x14ac:dyDescent="0.25">
      <c r="A182" s="5"/>
      <c r="B182" s="5"/>
      <c r="C182" s="5"/>
      <c r="D182" s="5"/>
      <c r="E182" s="5"/>
      <c r="F182" s="2"/>
      <c r="G182" s="3" t="s">
        <v>314</v>
      </c>
      <c r="H182" s="3" t="s">
        <v>322</v>
      </c>
      <c r="I182" s="2"/>
      <c r="J182" s="3" t="s">
        <v>323</v>
      </c>
      <c r="K182" s="3"/>
      <c r="L182" s="7"/>
    </row>
    <row r="183" spans="1:12" ht="50" x14ac:dyDescent="0.25">
      <c r="A183" s="5"/>
      <c r="B183" s="5"/>
      <c r="C183" s="5"/>
      <c r="D183" s="5"/>
      <c r="E183" s="5"/>
      <c r="F183" s="2"/>
      <c r="G183" s="3" t="s">
        <v>314</v>
      </c>
      <c r="H183" s="3" t="s">
        <v>322</v>
      </c>
      <c r="I183" s="2"/>
      <c r="J183" s="3" t="s">
        <v>326</v>
      </c>
      <c r="K183" s="3" t="s">
        <v>311</v>
      </c>
      <c r="L183" s="7"/>
    </row>
    <row r="184" spans="1:12" ht="25" x14ac:dyDescent="0.25">
      <c r="A184" s="5"/>
      <c r="B184" s="5"/>
      <c r="C184" s="5"/>
      <c r="D184" s="5"/>
      <c r="E184" s="5"/>
      <c r="F184" s="2"/>
      <c r="G184" s="3" t="s">
        <v>314</v>
      </c>
      <c r="H184" s="3" t="s">
        <v>322</v>
      </c>
      <c r="I184" s="2"/>
      <c r="J184" s="3" t="s">
        <v>312</v>
      </c>
      <c r="K184" s="3"/>
      <c r="L184" s="7"/>
    </row>
    <row r="185" spans="1:12" ht="12.5" x14ac:dyDescent="0.25">
      <c r="A185" s="5"/>
      <c r="B185" s="5"/>
      <c r="C185" s="5"/>
      <c r="D185" s="5"/>
      <c r="E185" s="5"/>
      <c r="F185" s="2"/>
      <c r="G185" s="3" t="s">
        <v>139</v>
      </c>
      <c r="H185" s="3"/>
      <c r="I185" s="2"/>
      <c r="J185" s="3"/>
      <c r="K185" s="3"/>
      <c r="L185" s="7"/>
    </row>
    <row r="186" spans="1:12" ht="12.5" x14ac:dyDescent="0.25">
      <c r="A186" s="5"/>
      <c r="B186" s="5"/>
      <c r="C186" s="5"/>
      <c r="D186" s="5"/>
      <c r="E186" s="5"/>
      <c r="F186" s="2"/>
      <c r="G186" s="3" t="s">
        <v>32</v>
      </c>
      <c r="H186" s="3"/>
      <c r="I186" s="2"/>
      <c r="J186" s="3"/>
      <c r="K186" s="3"/>
      <c r="L186" s="7"/>
    </row>
    <row r="187" spans="1:12" ht="12.5" x14ac:dyDescent="0.25">
      <c r="A187" s="5"/>
      <c r="B187" s="5"/>
      <c r="C187" s="5"/>
      <c r="D187" s="5"/>
      <c r="E187" s="5"/>
      <c r="F187" s="2"/>
      <c r="G187" s="3" t="s">
        <v>33</v>
      </c>
      <c r="H187" s="3"/>
      <c r="I187" s="2"/>
      <c r="J187" s="3"/>
      <c r="K187" s="3"/>
      <c r="L187" s="7"/>
    </row>
    <row r="188" spans="1:12" ht="25" x14ac:dyDescent="0.25">
      <c r="A188" s="5"/>
      <c r="B188" s="5"/>
      <c r="C188" s="5"/>
      <c r="D188" s="4" t="s">
        <v>330</v>
      </c>
      <c r="E188" s="6" t="s">
        <v>331</v>
      </c>
      <c r="F188" s="2"/>
      <c r="G188" s="3" t="s">
        <v>332</v>
      </c>
      <c r="H188" s="3"/>
      <c r="I188" s="2"/>
      <c r="J188" s="3"/>
      <c r="K188" s="3"/>
      <c r="L188" s="4" t="str">
        <f>IF(COUNTIF($F$188:$F$201,"&lt;&gt;")=0,"Please select all applicable options",IF(AND(COUNTIF($F$188:$F$199,"&lt;&gt;")&gt;0,COUNTIF($F$200:$F$201,"&lt;&gt;")&gt;0),"Do not select any one of 'Not applicable', 'Undisclosed' with other option(s) in the question. Please unselect the option(s)",IF(COUNTIF($F$200:$F$201,"&lt;&gt;")&gt;1,"Please select only one option from row # 195 to 201","")))</f>
        <v>Please select all applicable options</v>
      </c>
    </row>
    <row r="189" spans="1:12" ht="50" x14ac:dyDescent="0.25">
      <c r="A189" s="5"/>
      <c r="B189" s="5"/>
      <c r="C189" s="5"/>
      <c r="D189" s="5"/>
      <c r="E189" s="5"/>
      <c r="F189" s="2"/>
      <c r="G189" s="3" t="s">
        <v>337</v>
      </c>
      <c r="H189" s="3"/>
      <c r="I189" s="2"/>
      <c r="J189" s="3"/>
      <c r="K189" s="3"/>
      <c r="L189" s="7"/>
    </row>
    <row r="190" spans="1:12" ht="50" x14ac:dyDescent="0.25">
      <c r="A190" s="5"/>
      <c r="B190" s="5"/>
      <c r="C190" s="5"/>
      <c r="D190" s="5"/>
      <c r="E190" s="5"/>
      <c r="F190" s="2"/>
      <c r="G190" s="3" t="s">
        <v>338</v>
      </c>
      <c r="H190" s="3"/>
      <c r="I190" s="2"/>
      <c r="J190" s="3"/>
      <c r="K190" s="3"/>
      <c r="L190" s="7"/>
    </row>
    <row r="191" spans="1:12" ht="37.5" x14ac:dyDescent="0.25">
      <c r="A191" s="5"/>
      <c r="B191" s="5"/>
      <c r="C191" s="5"/>
      <c r="D191" s="5"/>
      <c r="E191" s="5"/>
      <c r="F191" s="2"/>
      <c r="G191" s="3" t="s">
        <v>340</v>
      </c>
      <c r="H191" s="3"/>
      <c r="I191" s="2"/>
      <c r="J191" s="3"/>
      <c r="K191" s="3"/>
      <c r="L191" s="7"/>
    </row>
    <row r="192" spans="1:12" ht="50" x14ac:dyDescent="0.25">
      <c r="A192" s="5"/>
      <c r="B192" s="5"/>
      <c r="C192" s="5"/>
      <c r="D192" s="5"/>
      <c r="E192" s="5"/>
      <c r="F192" s="2"/>
      <c r="G192" s="3" t="s">
        <v>342</v>
      </c>
      <c r="H192" s="3"/>
      <c r="I192" s="2"/>
      <c r="J192" s="3"/>
      <c r="K192" s="3"/>
      <c r="L192" s="7"/>
    </row>
    <row r="193" spans="1:12" ht="37.5" x14ac:dyDescent="0.25">
      <c r="A193" s="5"/>
      <c r="B193" s="5"/>
      <c r="C193" s="5"/>
      <c r="D193" s="5"/>
      <c r="E193" s="5"/>
      <c r="F193" s="2"/>
      <c r="G193" s="3" t="s">
        <v>343</v>
      </c>
      <c r="H193" s="3" t="s">
        <v>177</v>
      </c>
      <c r="I193" s="2"/>
      <c r="J193" s="3" t="s">
        <v>179</v>
      </c>
      <c r="K193" s="3"/>
      <c r="L193" s="7"/>
    </row>
    <row r="194" spans="1:12" ht="37.5" x14ac:dyDescent="0.25">
      <c r="A194" s="5"/>
      <c r="B194" s="5"/>
      <c r="C194" s="5"/>
      <c r="D194" s="5"/>
      <c r="E194" s="5"/>
      <c r="F194" s="2"/>
      <c r="G194" s="3" t="s">
        <v>343</v>
      </c>
      <c r="H194" s="3" t="s">
        <v>177</v>
      </c>
      <c r="I194" s="2"/>
      <c r="J194" s="3" t="s">
        <v>182</v>
      </c>
      <c r="K194" s="3"/>
      <c r="L194" s="7"/>
    </row>
    <row r="195" spans="1:12" ht="37.5" x14ac:dyDescent="0.25">
      <c r="A195" s="5"/>
      <c r="B195" s="5"/>
      <c r="C195" s="5"/>
      <c r="D195" s="5"/>
      <c r="E195" s="5"/>
      <c r="F195" s="2"/>
      <c r="G195" s="3" t="s">
        <v>343</v>
      </c>
      <c r="H195" s="3" t="s">
        <v>177</v>
      </c>
      <c r="I195" s="2"/>
      <c r="J195" s="3" t="s">
        <v>184</v>
      </c>
      <c r="K195" s="3"/>
      <c r="L195" s="7"/>
    </row>
    <row r="196" spans="1:12" ht="37.5" x14ac:dyDescent="0.25">
      <c r="A196" s="5"/>
      <c r="B196" s="5"/>
      <c r="C196" s="5"/>
      <c r="D196" s="5"/>
      <c r="E196" s="5"/>
      <c r="F196" s="2"/>
      <c r="G196" s="3" t="s">
        <v>343</v>
      </c>
      <c r="H196" s="3" t="s">
        <v>177</v>
      </c>
      <c r="I196" s="2"/>
      <c r="J196" s="3" t="s">
        <v>186</v>
      </c>
      <c r="K196" s="3"/>
      <c r="L196" s="7"/>
    </row>
    <row r="197" spans="1:12" ht="37.5" x14ac:dyDescent="0.25">
      <c r="A197" s="5"/>
      <c r="B197" s="5"/>
      <c r="C197" s="5"/>
      <c r="D197" s="5"/>
      <c r="E197" s="5"/>
      <c r="F197" s="2"/>
      <c r="G197" s="3" t="s">
        <v>343</v>
      </c>
      <c r="H197" s="3" t="s">
        <v>177</v>
      </c>
      <c r="I197" s="2"/>
      <c r="J197" s="3" t="s">
        <v>188</v>
      </c>
      <c r="K197" s="3"/>
      <c r="L197" s="7"/>
    </row>
    <row r="198" spans="1:12" ht="37.5" x14ac:dyDescent="0.25">
      <c r="A198" s="5"/>
      <c r="B198" s="5"/>
      <c r="C198" s="5"/>
      <c r="D198" s="5"/>
      <c r="E198" s="5"/>
      <c r="F198" s="2"/>
      <c r="G198" s="3" t="s">
        <v>343</v>
      </c>
      <c r="H198" s="3" t="s">
        <v>177</v>
      </c>
      <c r="I198" s="2"/>
      <c r="J198" s="3" t="s">
        <v>33</v>
      </c>
      <c r="K198" s="3"/>
      <c r="L198" s="7"/>
    </row>
    <row r="199" spans="1:12" ht="12.5" x14ac:dyDescent="0.25">
      <c r="A199" s="5"/>
      <c r="B199" s="5"/>
      <c r="C199" s="5"/>
      <c r="D199" s="5"/>
      <c r="E199" s="5"/>
      <c r="F199" s="2"/>
      <c r="G199" s="3" t="s">
        <v>139</v>
      </c>
      <c r="H199" s="3"/>
      <c r="I199" s="2"/>
      <c r="J199" s="3"/>
      <c r="K199" s="3"/>
      <c r="L199" s="7"/>
    </row>
    <row r="200" spans="1:12" ht="12.5" x14ac:dyDescent="0.25">
      <c r="A200" s="5"/>
      <c r="B200" s="5"/>
      <c r="C200" s="5"/>
      <c r="D200" s="5"/>
      <c r="E200" s="5"/>
      <c r="F200" s="2"/>
      <c r="G200" s="3" t="s">
        <v>32</v>
      </c>
      <c r="H200" s="3"/>
      <c r="I200" s="2"/>
      <c r="J200" s="3"/>
      <c r="K200" s="3"/>
      <c r="L200" s="7"/>
    </row>
    <row r="201" spans="1:12" ht="12.5" x14ac:dyDescent="0.25">
      <c r="A201" s="5"/>
      <c r="B201" s="5"/>
      <c r="C201" s="5"/>
      <c r="D201" s="5"/>
      <c r="E201" s="5"/>
      <c r="F201" s="2"/>
      <c r="G201" s="3" t="s">
        <v>33</v>
      </c>
      <c r="H201" s="3"/>
      <c r="I201" s="2"/>
      <c r="J201" s="3"/>
      <c r="K201" s="3"/>
      <c r="L201" s="7"/>
    </row>
    <row r="202" spans="1:12" ht="50" x14ac:dyDescent="0.25">
      <c r="A202" s="5"/>
      <c r="B202" s="4" t="s">
        <v>345</v>
      </c>
      <c r="C202" s="4" t="s">
        <v>346</v>
      </c>
      <c r="D202" s="4" t="s">
        <v>348</v>
      </c>
      <c r="E202" s="6" t="s">
        <v>349</v>
      </c>
      <c r="F202" s="2"/>
      <c r="G202" s="3" t="s">
        <v>351</v>
      </c>
      <c r="H202" s="3"/>
      <c r="I202" s="2"/>
      <c r="J202" s="3"/>
      <c r="K202" s="3"/>
      <c r="L202" s="4" t="str">
        <f>IF(COUNTIF($F$202:$F$219,"&lt;&gt;")=0,"Please select all applicable options",IF(AND(COUNTIF($F$202:$F$217,"&lt;&gt;")&gt;0,COUNTIF($F$218:$F$219,"&lt;&gt;")&gt;0),"Do not select any one of 'Not applicable', 'Undisclosed' with other option(s) in the question. Please unselect the option(s)",IF(COUNTIF($F$218:$F$219,"&lt;&gt;")&gt;1,"Please select only one option from row # 208 to 219","")))</f>
        <v>Please select all applicable options</v>
      </c>
    </row>
    <row r="203" spans="1:12" ht="75" x14ac:dyDescent="0.25">
      <c r="A203" s="5"/>
      <c r="B203" s="5"/>
      <c r="C203" s="5"/>
      <c r="D203" s="5"/>
      <c r="E203" s="5"/>
      <c r="F203" s="2"/>
      <c r="G203" s="3" t="s">
        <v>354</v>
      </c>
      <c r="H203" s="3"/>
      <c r="I203" s="2"/>
      <c r="J203" s="3"/>
      <c r="K203" s="3"/>
      <c r="L203" s="7"/>
    </row>
    <row r="204" spans="1:12" ht="37.5" x14ac:dyDescent="0.25">
      <c r="A204" s="5"/>
      <c r="B204" s="5"/>
      <c r="C204" s="5"/>
      <c r="D204" s="5"/>
      <c r="E204" s="5"/>
      <c r="F204" s="2"/>
      <c r="G204" s="3" t="s">
        <v>355</v>
      </c>
      <c r="H204" s="3" t="s">
        <v>177</v>
      </c>
      <c r="I204" s="2"/>
      <c r="J204" s="3" t="s">
        <v>179</v>
      </c>
      <c r="K204" s="3"/>
      <c r="L204" s="7"/>
    </row>
    <row r="205" spans="1:12" ht="37.5" x14ac:dyDescent="0.25">
      <c r="A205" s="5"/>
      <c r="B205" s="5"/>
      <c r="C205" s="5"/>
      <c r="D205" s="5"/>
      <c r="E205" s="5"/>
      <c r="F205" s="2"/>
      <c r="G205" s="3" t="s">
        <v>355</v>
      </c>
      <c r="H205" s="3" t="s">
        <v>177</v>
      </c>
      <c r="I205" s="2"/>
      <c r="J205" s="3" t="s">
        <v>182</v>
      </c>
      <c r="K205" s="3"/>
      <c r="L205" s="7"/>
    </row>
    <row r="206" spans="1:12" ht="37.5" x14ac:dyDescent="0.25">
      <c r="A206" s="5"/>
      <c r="B206" s="5"/>
      <c r="C206" s="5"/>
      <c r="D206" s="5"/>
      <c r="E206" s="5"/>
      <c r="F206" s="2"/>
      <c r="G206" s="3" t="s">
        <v>355</v>
      </c>
      <c r="H206" s="3" t="s">
        <v>177</v>
      </c>
      <c r="I206" s="2"/>
      <c r="J206" s="3" t="s">
        <v>184</v>
      </c>
      <c r="K206" s="3"/>
      <c r="L206" s="7"/>
    </row>
    <row r="207" spans="1:12" ht="37.5" x14ac:dyDescent="0.25">
      <c r="A207" s="5"/>
      <c r="B207" s="5"/>
      <c r="C207" s="5"/>
      <c r="D207" s="5"/>
      <c r="E207" s="5"/>
      <c r="F207" s="2"/>
      <c r="G207" s="3" t="s">
        <v>355</v>
      </c>
      <c r="H207" s="3" t="s">
        <v>177</v>
      </c>
      <c r="I207" s="2"/>
      <c r="J207" s="3" t="s">
        <v>186</v>
      </c>
      <c r="K207" s="3"/>
      <c r="L207" s="7"/>
    </row>
    <row r="208" spans="1:12" ht="37.5" x14ac:dyDescent="0.25">
      <c r="A208" s="5"/>
      <c r="B208" s="5"/>
      <c r="C208" s="5"/>
      <c r="D208" s="5"/>
      <c r="E208" s="5"/>
      <c r="F208" s="2"/>
      <c r="G208" s="3" t="s">
        <v>355</v>
      </c>
      <c r="H208" s="3" t="s">
        <v>177</v>
      </c>
      <c r="I208" s="2"/>
      <c r="J208" s="3" t="s">
        <v>188</v>
      </c>
      <c r="K208" s="3"/>
      <c r="L208" s="7"/>
    </row>
    <row r="209" spans="1:12" ht="37.5" x14ac:dyDescent="0.25">
      <c r="A209" s="5"/>
      <c r="B209" s="5"/>
      <c r="C209" s="5"/>
      <c r="D209" s="5"/>
      <c r="E209" s="5"/>
      <c r="F209" s="2"/>
      <c r="G209" s="3" t="s">
        <v>355</v>
      </c>
      <c r="H209" s="3" t="s">
        <v>177</v>
      </c>
      <c r="I209" s="2"/>
      <c r="J209" s="3" t="s">
        <v>33</v>
      </c>
      <c r="K209" s="3"/>
      <c r="L209" s="7"/>
    </row>
    <row r="210" spans="1:12" ht="50" x14ac:dyDescent="0.25">
      <c r="A210" s="5"/>
      <c r="B210" s="5"/>
      <c r="C210" s="5"/>
      <c r="D210" s="5"/>
      <c r="E210" s="5"/>
      <c r="F210" s="2"/>
      <c r="G210" s="3" t="s">
        <v>359</v>
      </c>
      <c r="H210" s="3"/>
      <c r="I210" s="2"/>
      <c r="J210" s="3"/>
      <c r="K210" s="3"/>
      <c r="L210" s="7"/>
    </row>
    <row r="211" spans="1:12" ht="62.5" x14ac:dyDescent="0.25">
      <c r="A211" s="5"/>
      <c r="B211" s="5"/>
      <c r="C211" s="5"/>
      <c r="D211" s="5"/>
      <c r="E211" s="5"/>
      <c r="F211" s="2"/>
      <c r="G211" s="3" t="s">
        <v>360</v>
      </c>
      <c r="H211" s="3"/>
      <c r="I211" s="2"/>
      <c r="J211" s="3"/>
      <c r="K211" s="3"/>
      <c r="L211" s="7"/>
    </row>
    <row r="212" spans="1:12" ht="25" x14ac:dyDescent="0.25">
      <c r="A212" s="5"/>
      <c r="B212" s="5"/>
      <c r="C212" s="5"/>
      <c r="D212" s="5"/>
      <c r="E212" s="5"/>
      <c r="F212" s="2"/>
      <c r="G212" s="3" t="s">
        <v>361</v>
      </c>
      <c r="H212" s="3" t="s">
        <v>177</v>
      </c>
      <c r="I212" s="2"/>
      <c r="J212" s="3" t="s">
        <v>179</v>
      </c>
      <c r="K212" s="3"/>
      <c r="L212" s="7"/>
    </row>
    <row r="213" spans="1:12" ht="25" x14ac:dyDescent="0.25">
      <c r="A213" s="5"/>
      <c r="B213" s="5"/>
      <c r="C213" s="5"/>
      <c r="D213" s="5"/>
      <c r="E213" s="5"/>
      <c r="F213" s="2"/>
      <c r="G213" s="3" t="s">
        <v>361</v>
      </c>
      <c r="H213" s="3" t="s">
        <v>177</v>
      </c>
      <c r="I213" s="2"/>
      <c r="J213" s="3" t="s">
        <v>182</v>
      </c>
      <c r="K213" s="3"/>
      <c r="L213" s="7"/>
    </row>
    <row r="214" spans="1:12" ht="25" x14ac:dyDescent="0.25">
      <c r="A214" s="5"/>
      <c r="B214" s="5"/>
      <c r="C214" s="5"/>
      <c r="D214" s="5"/>
      <c r="E214" s="5"/>
      <c r="F214" s="2"/>
      <c r="G214" s="3" t="s">
        <v>361</v>
      </c>
      <c r="H214" s="3" t="s">
        <v>177</v>
      </c>
      <c r="I214" s="2"/>
      <c r="J214" s="3" t="s">
        <v>184</v>
      </c>
      <c r="K214" s="3"/>
      <c r="L214" s="7"/>
    </row>
    <row r="215" spans="1:12" ht="25" x14ac:dyDescent="0.25">
      <c r="A215" s="5"/>
      <c r="B215" s="5"/>
      <c r="C215" s="5"/>
      <c r="D215" s="5"/>
      <c r="E215" s="5"/>
      <c r="F215" s="2"/>
      <c r="G215" s="3" t="s">
        <v>361</v>
      </c>
      <c r="H215" s="3" t="s">
        <v>177</v>
      </c>
      <c r="I215" s="2"/>
      <c r="J215" s="3" t="s">
        <v>186</v>
      </c>
      <c r="K215" s="3"/>
      <c r="L215" s="7"/>
    </row>
    <row r="216" spans="1:12" ht="25" x14ac:dyDescent="0.25">
      <c r="A216" s="5"/>
      <c r="B216" s="5"/>
      <c r="C216" s="5"/>
      <c r="D216" s="5"/>
      <c r="E216" s="5"/>
      <c r="F216" s="2"/>
      <c r="G216" s="3" t="s">
        <v>361</v>
      </c>
      <c r="H216" s="3" t="s">
        <v>177</v>
      </c>
      <c r="I216" s="2"/>
      <c r="J216" s="3" t="s">
        <v>188</v>
      </c>
      <c r="K216" s="3"/>
      <c r="L216" s="7"/>
    </row>
    <row r="217" spans="1:12" ht="25" x14ac:dyDescent="0.25">
      <c r="A217" s="5"/>
      <c r="B217" s="5"/>
      <c r="C217" s="5"/>
      <c r="D217" s="5"/>
      <c r="E217" s="5"/>
      <c r="F217" s="2"/>
      <c r="G217" s="3" t="s">
        <v>361</v>
      </c>
      <c r="H217" s="3" t="s">
        <v>177</v>
      </c>
      <c r="I217" s="2"/>
      <c r="J217" s="3" t="s">
        <v>33</v>
      </c>
      <c r="K217" s="3"/>
      <c r="L217" s="7"/>
    </row>
    <row r="218" spans="1:12" ht="12.5" x14ac:dyDescent="0.25">
      <c r="A218" s="5"/>
      <c r="B218" s="5"/>
      <c r="C218" s="5"/>
      <c r="D218" s="5"/>
      <c r="E218" s="5"/>
      <c r="F218" s="2"/>
      <c r="G218" s="3" t="s">
        <v>32</v>
      </c>
      <c r="H218" s="3"/>
      <c r="I218" s="2"/>
      <c r="J218" s="3"/>
      <c r="K218" s="3"/>
      <c r="L218" s="7"/>
    </row>
    <row r="219" spans="1:12" ht="12.5" x14ac:dyDescent="0.25">
      <c r="A219" s="5"/>
      <c r="B219" s="5"/>
      <c r="C219" s="5"/>
      <c r="D219" s="5"/>
      <c r="E219" s="5"/>
      <c r="F219" s="2"/>
      <c r="G219" s="3" t="s">
        <v>33</v>
      </c>
      <c r="H219" s="3"/>
      <c r="I219" s="2"/>
      <c r="J219" s="3"/>
      <c r="K219" s="3"/>
      <c r="L219" s="7"/>
    </row>
    <row r="220" spans="1:12" ht="12.5" x14ac:dyDescent="0.25">
      <c r="A220" s="5"/>
      <c r="B220" s="5"/>
      <c r="C220" s="5"/>
      <c r="D220" s="4" t="s">
        <v>364</v>
      </c>
      <c r="E220" s="6" t="s">
        <v>365</v>
      </c>
      <c r="F220" s="2"/>
      <c r="G220" s="3" t="s">
        <v>366</v>
      </c>
      <c r="H220" s="3" t="s">
        <v>37</v>
      </c>
      <c r="I220" s="2"/>
      <c r="J220" s="3" t="s">
        <v>367</v>
      </c>
      <c r="K220" s="3"/>
      <c r="L220" s="4" t="str">
        <f>IF(COUNTIF($F$220:$F$226,"&lt;&gt;")=0,"Please select one of the options",IF(COUNTIF($F$220:$F$226,"&lt;&gt;")&gt;1,"Please select only one option from row # 220 to 226",""))</f>
        <v>Please select one of the options</v>
      </c>
    </row>
    <row r="221" spans="1:12" ht="25" x14ac:dyDescent="0.25">
      <c r="A221" s="5"/>
      <c r="B221" s="5"/>
      <c r="C221" s="5"/>
      <c r="D221" s="5"/>
      <c r="E221" s="5"/>
      <c r="F221" s="2"/>
      <c r="G221" s="3" t="s">
        <v>366</v>
      </c>
      <c r="H221" s="3" t="s">
        <v>37</v>
      </c>
      <c r="I221" s="2"/>
      <c r="J221" s="3" t="s">
        <v>371</v>
      </c>
      <c r="K221" s="3"/>
      <c r="L221" s="7"/>
    </row>
    <row r="222" spans="1:12" ht="25" x14ac:dyDescent="0.25">
      <c r="A222" s="5"/>
      <c r="B222" s="5"/>
      <c r="C222" s="5"/>
      <c r="D222" s="5"/>
      <c r="E222" s="5"/>
      <c r="F222" s="2"/>
      <c r="G222" s="3" t="s">
        <v>366</v>
      </c>
      <c r="H222" s="3" t="s">
        <v>37</v>
      </c>
      <c r="I222" s="2"/>
      <c r="J222" s="3" t="s">
        <v>372</v>
      </c>
      <c r="K222" s="3"/>
      <c r="L222" s="7"/>
    </row>
    <row r="223" spans="1:12" ht="12.5" x14ac:dyDescent="0.25">
      <c r="A223" s="5"/>
      <c r="B223" s="5"/>
      <c r="C223" s="5"/>
      <c r="D223" s="5"/>
      <c r="E223" s="5"/>
      <c r="F223" s="2"/>
      <c r="G223" s="3" t="s">
        <v>366</v>
      </c>
      <c r="H223" s="3" t="s">
        <v>37</v>
      </c>
      <c r="I223" s="2"/>
      <c r="J223" s="3" t="s">
        <v>373</v>
      </c>
      <c r="K223" s="3"/>
      <c r="L223" s="7"/>
    </row>
    <row r="224" spans="1:12" ht="12.5" x14ac:dyDescent="0.25">
      <c r="A224" s="5"/>
      <c r="B224" s="5"/>
      <c r="C224" s="5"/>
      <c r="D224" s="5"/>
      <c r="E224" s="5"/>
      <c r="F224" s="2"/>
      <c r="G224" s="3" t="s">
        <v>366</v>
      </c>
      <c r="H224" s="3" t="s">
        <v>37</v>
      </c>
      <c r="I224" s="2"/>
      <c r="J224" s="3" t="s">
        <v>228</v>
      </c>
      <c r="K224" s="3"/>
      <c r="L224" s="7"/>
    </row>
    <row r="225" spans="1:12" ht="12.5" x14ac:dyDescent="0.25">
      <c r="A225" s="5"/>
      <c r="B225" s="5"/>
      <c r="C225" s="5"/>
      <c r="D225" s="5"/>
      <c r="E225" s="5"/>
      <c r="F225" s="2"/>
      <c r="G225" s="3" t="s">
        <v>2</v>
      </c>
      <c r="H225" s="3"/>
      <c r="I225" s="2"/>
      <c r="J225" s="3"/>
      <c r="K225" s="3"/>
      <c r="L225" s="7"/>
    </row>
    <row r="226" spans="1:12" ht="12.5" x14ac:dyDescent="0.25">
      <c r="A226" s="5"/>
      <c r="B226" s="5"/>
      <c r="C226" s="5"/>
      <c r="D226" s="5"/>
      <c r="E226" s="5"/>
      <c r="F226" s="2"/>
      <c r="G226" s="3" t="s">
        <v>33</v>
      </c>
      <c r="H226" s="3"/>
      <c r="I226" s="2"/>
      <c r="J226" s="3"/>
      <c r="K226" s="3"/>
      <c r="L226" s="7"/>
    </row>
    <row r="227" spans="1:12" ht="50" x14ac:dyDescent="0.25">
      <c r="A227" s="5"/>
      <c r="B227" s="5"/>
      <c r="C227" s="5"/>
      <c r="D227" s="4" t="s">
        <v>376</v>
      </c>
      <c r="E227" s="6" t="s">
        <v>379</v>
      </c>
      <c r="F227" s="2"/>
      <c r="G227" s="3" t="s">
        <v>380</v>
      </c>
      <c r="H227" s="3" t="s">
        <v>37</v>
      </c>
      <c r="I227" s="2"/>
      <c r="J227" s="3" t="s">
        <v>381</v>
      </c>
      <c r="K227" s="3"/>
      <c r="L227" s="4" t="str">
        <f>IF(OR(COUNTIF($F$220:$F$224,"&lt;&gt;")=0),"",IF(COUNTIF($F$227:$F$245,"&lt;&gt;")=0,"Please select all applicable options",IF(AND(COUNTIF($F$227:$F$243,"&lt;&gt;")&gt;0,COUNTIF($F$244:$F$245,"&lt;&gt;")&gt;0),"Do not select any one of 'Not applicable', 'Undisclosed' with other option(s) in the question. Please unselect the option(s)",IF(COUNTIF($F$244:$F$245,"&lt;&gt;")&gt;1,"Please select only one option from row # 232 to 245",""))))</f>
        <v/>
      </c>
    </row>
    <row r="228" spans="1:12" ht="50" x14ac:dyDescent="0.25">
      <c r="A228" s="5"/>
      <c r="B228" s="5"/>
      <c r="C228" s="5"/>
      <c r="D228" s="5"/>
      <c r="E228" s="5"/>
      <c r="F228" s="2"/>
      <c r="G228" s="3" t="s">
        <v>380</v>
      </c>
      <c r="H228" s="3" t="s">
        <v>37</v>
      </c>
      <c r="I228" s="2"/>
      <c r="J228" s="3" t="s">
        <v>387</v>
      </c>
      <c r="K228" s="3"/>
      <c r="L228" s="7"/>
    </row>
    <row r="229" spans="1:12" ht="50" x14ac:dyDescent="0.25">
      <c r="A229" s="5"/>
      <c r="B229" s="5"/>
      <c r="C229" s="5"/>
      <c r="D229" s="5"/>
      <c r="E229" s="5"/>
      <c r="F229" s="2"/>
      <c r="G229" s="3" t="s">
        <v>380</v>
      </c>
      <c r="H229" s="3" t="s">
        <v>37</v>
      </c>
      <c r="I229" s="2"/>
      <c r="J229" s="3" t="s">
        <v>389</v>
      </c>
      <c r="K229" s="3"/>
      <c r="L229" s="7"/>
    </row>
    <row r="230" spans="1:12" ht="50" x14ac:dyDescent="0.25">
      <c r="A230" s="5"/>
      <c r="B230" s="5"/>
      <c r="C230" s="5"/>
      <c r="D230" s="5"/>
      <c r="E230" s="5"/>
      <c r="F230" s="2"/>
      <c r="G230" s="3" t="s">
        <v>380</v>
      </c>
      <c r="H230" s="3" t="s">
        <v>37</v>
      </c>
      <c r="I230" s="2"/>
      <c r="J230" s="3" t="s">
        <v>228</v>
      </c>
      <c r="K230" s="3"/>
      <c r="L230" s="7"/>
    </row>
    <row r="231" spans="1:12" ht="25" x14ac:dyDescent="0.25">
      <c r="A231" s="5"/>
      <c r="B231" s="5"/>
      <c r="C231" s="5"/>
      <c r="D231" s="5"/>
      <c r="E231" s="5"/>
      <c r="F231" s="2"/>
      <c r="G231" s="3" t="s">
        <v>390</v>
      </c>
      <c r="H231" s="3"/>
      <c r="I231" s="2"/>
      <c r="J231" s="3"/>
      <c r="K231" s="3"/>
      <c r="L231" s="7"/>
    </row>
    <row r="232" spans="1:12" ht="25" x14ac:dyDescent="0.25">
      <c r="A232" s="5"/>
      <c r="B232" s="5"/>
      <c r="C232" s="5"/>
      <c r="D232" s="5"/>
      <c r="E232" s="5"/>
      <c r="F232" s="2"/>
      <c r="G232" s="3" t="s">
        <v>391</v>
      </c>
      <c r="H232" s="3" t="s">
        <v>177</v>
      </c>
      <c r="I232" s="2"/>
      <c r="J232" s="3" t="s">
        <v>179</v>
      </c>
      <c r="K232" s="3"/>
      <c r="L232" s="7"/>
    </row>
    <row r="233" spans="1:12" ht="25" x14ac:dyDescent="0.25">
      <c r="A233" s="5"/>
      <c r="B233" s="5"/>
      <c r="C233" s="5"/>
      <c r="D233" s="5"/>
      <c r="E233" s="5"/>
      <c r="F233" s="2"/>
      <c r="G233" s="3" t="s">
        <v>391</v>
      </c>
      <c r="H233" s="3" t="s">
        <v>177</v>
      </c>
      <c r="I233" s="2"/>
      <c r="J233" s="3" t="s">
        <v>182</v>
      </c>
      <c r="K233" s="3"/>
      <c r="L233" s="7"/>
    </row>
    <row r="234" spans="1:12" ht="25" x14ac:dyDescent="0.25">
      <c r="A234" s="5"/>
      <c r="B234" s="5"/>
      <c r="C234" s="5"/>
      <c r="D234" s="5"/>
      <c r="E234" s="5"/>
      <c r="F234" s="2"/>
      <c r="G234" s="3" t="s">
        <v>391</v>
      </c>
      <c r="H234" s="3" t="s">
        <v>177</v>
      </c>
      <c r="I234" s="2"/>
      <c r="J234" s="3" t="s">
        <v>184</v>
      </c>
      <c r="K234" s="3"/>
      <c r="L234" s="7"/>
    </row>
    <row r="235" spans="1:12" ht="25" x14ac:dyDescent="0.25">
      <c r="A235" s="5"/>
      <c r="B235" s="5"/>
      <c r="C235" s="5"/>
      <c r="D235" s="5"/>
      <c r="E235" s="5"/>
      <c r="F235" s="2"/>
      <c r="G235" s="3" t="s">
        <v>391</v>
      </c>
      <c r="H235" s="3" t="s">
        <v>177</v>
      </c>
      <c r="I235" s="2"/>
      <c r="J235" s="3" t="s">
        <v>186</v>
      </c>
      <c r="K235" s="3"/>
      <c r="L235" s="7"/>
    </row>
    <row r="236" spans="1:12" ht="25" x14ac:dyDescent="0.25">
      <c r="A236" s="5"/>
      <c r="B236" s="5"/>
      <c r="C236" s="5"/>
      <c r="D236" s="5"/>
      <c r="E236" s="5"/>
      <c r="F236" s="2"/>
      <c r="G236" s="3" t="s">
        <v>391</v>
      </c>
      <c r="H236" s="3" t="s">
        <v>177</v>
      </c>
      <c r="I236" s="2"/>
      <c r="J236" s="3" t="s">
        <v>188</v>
      </c>
      <c r="K236" s="3"/>
      <c r="L236" s="7"/>
    </row>
    <row r="237" spans="1:12" ht="25" x14ac:dyDescent="0.25">
      <c r="A237" s="5"/>
      <c r="B237" s="5"/>
      <c r="C237" s="5"/>
      <c r="D237" s="5"/>
      <c r="E237" s="5"/>
      <c r="F237" s="2"/>
      <c r="G237" s="3" t="s">
        <v>391</v>
      </c>
      <c r="H237" s="3" t="s">
        <v>177</v>
      </c>
      <c r="I237" s="2"/>
      <c r="J237" s="3" t="s">
        <v>33</v>
      </c>
      <c r="K237" s="3"/>
      <c r="L237" s="7"/>
    </row>
    <row r="238" spans="1:12" ht="25" x14ac:dyDescent="0.25">
      <c r="A238" s="5"/>
      <c r="B238" s="5"/>
      <c r="C238" s="5"/>
      <c r="D238" s="5"/>
      <c r="E238" s="5"/>
      <c r="F238" s="2"/>
      <c r="G238" s="3" t="s">
        <v>392</v>
      </c>
      <c r="H238" s="3"/>
      <c r="I238" s="2"/>
      <c r="J238" s="3"/>
      <c r="K238" s="3"/>
      <c r="L238" s="7"/>
    </row>
    <row r="239" spans="1:12" ht="37.5" x14ac:dyDescent="0.25">
      <c r="A239" s="5"/>
      <c r="B239" s="5"/>
      <c r="C239" s="5"/>
      <c r="D239" s="5"/>
      <c r="E239" s="5"/>
      <c r="F239" s="2"/>
      <c r="G239" s="3" t="s">
        <v>394</v>
      </c>
      <c r="H239" s="3" t="s">
        <v>37</v>
      </c>
      <c r="I239" s="2"/>
      <c r="J239" s="3" t="s">
        <v>395</v>
      </c>
      <c r="K239" s="3"/>
      <c r="L239" s="7"/>
    </row>
    <row r="240" spans="1:12" ht="37.5" x14ac:dyDescent="0.25">
      <c r="A240" s="5"/>
      <c r="B240" s="5"/>
      <c r="C240" s="5"/>
      <c r="D240" s="5"/>
      <c r="E240" s="5"/>
      <c r="F240" s="2"/>
      <c r="G240" s="3" t="s">
        <v>394</v>
      </c>
      <c r="H240" s="3" t="s">
        <v>37</v>
      </c>
      <c r="I240" s="2"/>
      <c r="J240" s="3" t="s">
        <v>397</v>
      </c>
      <c r="K240" s="3"/>
      <c r="L240" s="7"/>
    </row>
    <row r="241" spans="1:12" ht="37.5" x14ac:dyDescent="0.25">
      <c r="A241" s="5"/>
      <c r="B241" s="5"/>
      <c r="C241" s="5"/>
      <c r="D241" s="5"/>
      <c r="E241" s="5"/>
      <c r="F241" s="2"/>
      <c r="G241" s="3" t="s">
        <v>394</v>
      </c>
      <c r="H241" s="3" t="s">
        <v>37</v>
      </c>
      <c r="I241" s="2"/>
      <c r="J241" s="3" t="s">
        <v>398</v>
      </c>
      <c r="K241" s="3"/>
      <c r="L241" s="7"/>
    </row>
    <row r="242" spans="1:12" ht="37.5" x14ac:dyDescent="0.25">
      <c r="A242" s="5"/>
      <c r="B242" s="5"/>
      <c r="C242" s="5"/>
      <c r="D242" s="5"/>
      <c r="E242" s="5"/>
      <c r="F242" s="2"/>
      <c r="G242" s="3" t="s">
        <v>394</v>
      </c>
      <c r="H242" s="3" t="s">
        <v>37</v>
      </c>
      <c r="I242" s="2"/>
      <c r="J242" s="3" t="s">
        <v>401</v>
      </c>
      <c r="K242" s="3"/>
      <c r="L242" s="7"/>
    </row>
    <row r="243" spans="1:12" ht="37.5" x14ac:dyDescent="0.25">
      <c r="A243" s="5"/>
      <c r="B243" s="5"/>
      <c r="C243" s="5"/>
      <c r="D243" s="5"/>
      <c r="E243" s="5"/>
      <c r="F243" s="2"/>
      <c r="G243" s="3" t="s">
        <v>394</v>
      </c>
      <c r="H243" s="3" t="s">
        <v>37</v>
      </c>
      <c r="I243" s="2"/>
      <c r="J243" s="3" t="s">
        <v>228</v>
      </c>
      <c r="K243" s="3"/>
      <c r="L243" s="7"/>
    </row>
    <row r="244" spans="1:12" ht="12.5" x14ac:dyDescent="0.25">
      <c r="A244" s="5"/>
      <c r="B244" s="5"/>
      <c r="C244" s="5"/>
      <c r="D244" s="5"/>
      <c r="E244" s="5"/>
      <c r="F244" s="2"/>
      <c r="G244" s="3" t="s">
        <v>32</v>
      </c>
      <c r="H244" s="3"/>
      <c r="I244" s="2"/>
      <c r="J244" s="3"/>
      <c r="K244" s="3"/>
      <c r="L244" s="7"/>
    </row>
    <row r="245" spans="1:12" ht="12.5" x14ac:dyDescent="0.25">
      <c r="A245" s="5"/>
      <c r="B245" s="5"/>
      <c r="C245" s="5"/>
      <c r="D245" s="5"/>
      <c r="E245" s="5"/>
      <c r="F245" s="2"/>
      <c r="G245" s="3" t="s">
        <v>33</v>
      </c>
      <c r="H245" s="3"/>
      <c r="I245" s="2"/>
      <c r="J245" s="3"/>
      <c r="K245" s="3"/>
      <c r="L245" s="7"/>
    </row>
    <row r="246" spans="1:12" ht="25" x14ac:dyDescent="0.25">
      <c r="A246" s="5"/>
      <c r="B246" s="5"/>
      <c r="C246" s="5"/>
      <c r="D246" s="4" t="s">
        <v>402</v>
      </c>
      <c r="E246" s="6" t="s">
        <v>403</v>
      </c>
      <c r="F246" s="2"/>
      <c r="G246" s="3" t="s">
        <v>404</v>
      </c>
      <c r="H246" s="3"/>
      <c r="I246" s="2"/>
      <c r="J246" s="3"/>
      <c r="K246" s="3"/>
      <c r="L246" s="4" t="str">
        <f>IF(COUNTIF($F$246:$F$255,"&lt;&gt;")=0,"Please select all applicable options",IF(AND(COUNTIF($F$246:$F$253,"&lt;&gt;")&gt;0,COUNTIF($F$254:$F$255,"&lt;&gt;")&gt;0),"Do not select any one of 'Not applicable', 'Undisclosed' with other option(s) in the question. Please unselect the option(s)",IF(COUNTIF($F$254:$F$255,"&lt;&gt;")&gt;1,"Please select only one option from row # 250 to 255","")))</f>
        <v>Please select all applicable options</v>
      </c>
    </row>
    <row r="247" spans="1:12" ht="25" x14ac:dyDescent="0.25">
      <c r="A247" s="5"/>
      <c r="B247" s="5"/>
      <c r="C247" s="5"/>
      <c r="D247" s="5"/>
      <c r="E247" s="5"/>
      <c r="F247" s="2"/>
      <c r="G247" s="3" t="s">
        <v>412</v>
      </c>
      <c r="H247" s="3"/>
      <c r="I247" s="2"/>
      <c r="J247" s="3"/>
      <c r="K247" s="3"/>
      <c r="L247" s="7"/>
    </row>
    <row r="248" spans="1:12" ht="37.5" x14ac:dyDescent="0.25">
      <c r="A248" s="5"/>
      <c r="B248" s="5"/>
      <c r="C248" s="5"/>
      <c r="D248" s="5"/>
      <c r="E248" s="5"/>
      <c r="F248" s="2"/>
      <c r="G248" s="3" t="s">
        <v>414</v>
      </c>
      <c r="H248" s="3" t="s">
        <v>37</v>
      </c>
      <c r="I248" s="2"/>
      <c r="J248" s="3" t="s">
        <v>415</v>
      </c>
      <c r="K248" s="3"/>
      <c r="L248" s="7"/>
    </row>
    <row r="249" spans="1:12" ht="25" x14ac:dyDescent="0.25">
      <c r="A249" s="5"/>
      <c r="B249" s="5"/>
      <c r="C249" s="5"/>
      <c r="D249" s="5"/>
      <c r="E249" s="5"/>
      <c r="F249" s="2"/>
      <c r="G249" s="3" t="s">
        <v>414</v>
      </c>
      <c r="H249" s="3" t="s">
        <v>37</v>
      </c>
      <c r="I249" s="2"/>
      <c r="J249" s="3" t="s">
        <v>416</v>
      </c>
      <c r="K249" s="3"/>
      <c r="L249" s="7"/>
    </row>
    <row r="250" spans="1:12" ht="12.5" x14ac:dyDescent="0.25">
      <c r="A250" s="5"/>
      <c r="B250" s="5"/>
      <c r="C250" s="5"/>
      <c r="D250" s="5"/>
      <c r="E250" s="5"/>
      <c r="F250" s="2"/>
      <c r="G250" s="3" t="s">
        <v>414</v>
      </c>
      <c r="H250" s="3" t="s">
        <v>37</v>
      </c>
      <c r="I250" s="2"/>
      <c r="J250" s="3" t="s">
        <v>228</v>
      </c>
      <c r="K250" s="3"/>
      <c r="L250" s="7"/>
    </row>
    <row r="251" spans="1:12" ht="37.5" x14ac:dyDescent="0.25">
      <c r="A251" s="5"/>
      <c r="B251" s="5"/>
      <c r="C251" s="5"/>
      <c r="D251" s="5"/>
      <c r="E251" s="5"/>
      <c r="F251" s="2"/>
      <c r="G251" s="3" t="s">
        <v>417</v>
      </c>
      <c r="H251" s="3" t="s">
        <v>37</v>
      </c>
      <c r="I251" s="2"/>
      <c r="J251" s="3" t="s">
        <v>418</v>
      </c>
      <c r="K251" s="3"/>
      <c r="L251" s="7"/>
    </row>
    <row r="252" spans="1:12" ht="25" x14ac:dyDescent="0.25">
      <c r="A252" s="5"/>
      <c r="B252" s="5"/>
      <c r="C252" s="5"/>
      <c r="D252" s="5"/>
      <c r="E252" s="5"/>
      <c r="F252" s="2"/>
      <c r="G252" s="3" t="s">
        <v>417</v>
      </c>
      <c r="H252" s="3" t="s">
        <v>37</v>
      </c>
      <c r="I252" s="2"/>
      <c r="J252" s="3" t="s">
        <v>419</v>
      </c>
      <c r="K252" s="3"/>
      <c r="L252" s="7"/>
    </row>
    <row r="253" spans="1:12" ht="12.5" x14ac:dyDescent="0.25">
      <c r="A253" s="5"/>
      <c r="B253" s="5"/>
      <c r="C253" s="5"/>
      <c r="D253" s="5"/>
      <c r="E253" s="5"/>
      <c r="F253" s="2"/>
      <c r="G253" s="3" t="s">
        <v>417</v>
      </c>
      <c r="H253" s="3" t="s">
        <v>37</v>
      </c>
      <c r="I253" s="2"/>
      <c r="J253" s="3" t="s">
        <v>228</v>
      </c>
      <c r="K253" s="3"/>
      <c r="L253" s="7"/>
    </row>
    <row r="254" spans="1:12" ht="12.5" x14ac:dyDescent="0.25">
      <c r="A254" s="5"/>
      <c r="B254" s="5"/>
      <c r="C254" s="5"/>
      <c r="D254" s="5"/>
      <c r="E254" s="5"/>
      <c r="F254" s="2"/>
      <c r="G254" s="3" t="s">
        <v>32</v>
      </c>
      <c r="H254" s="3"/>
      <c r="I254" s="2"/>
      <c r="J254" s="3"/>
      <c r="K254" s="3"/>
      <c r="L254" s="7"/>
    </row>
    <row r="255" spans="1:12" ht="12.5" x14ac:dyDescent="0.25">
      <c r="A255" s="5"/>
      <c r="B255" s="5"/>
      <c r="C255" s="5"/>
      <c r="D255" s="5"/>
      <c r="E255" s="5"/>
      <c r="F255" s="2"/>
      <c r="G255" s="3" t="s">
        <v>33</v>
      </c>
      <c r="H255" s="3"/>
      <c r="I255" s="2"/>
      <c r="J255" s="3"/>
      <c r="K255" s="3"/>
      <c r="L255" s="7"/>
    </row>
    <row r="256" spans="1:12" ht="62.5" x14ac:dyDescent="0.25">
      <c r="A256" s="5"/>
      <c r="B256" s="5"/>
      <c r="C256" s="5"/>
      <c r="D256" s="4" t="s">
        <v>420</v>
      </c>
      <c r="E256" s="6" t="s">
        <v>421</v>
      </c>
      <c r="F256" s="2"/>
      <c r="G256" s="3" t="s">
        <v>422</v>
      </c>
      <c r="H256" s="3"/>
      <c r="I256" s="2"/>
      <c r="J256" s="3"/>
      <c r="K256" s="3"/>
      <c r="L256" s="4" t="str">
        <f>IF(COUNTIF($F$256:$F$264,"&lt;&gt;")=0,"Please select all applicable options",IF(AND(COUNTIF($F$256:$F$262,"&lt;&gt;")&gt;0,COUNTIF($F$263:$F$264,"&lt;&gt;")&gt;0),"Do not select any one of 'Not applicable', 'Undisclosed' with other option(s) in the question. Please unselect the option(s)",IF(COUNTIF($F$263:$F$264,"&lt;&gt;")&gt;1,"Please select only one option from row # 260 to 264","")))</f>
        <v>Please select all applicable options</v>
      </c>
    </row>
    <row r="257" spans="1:12" ht="37.5" x14ac:dyDescent="0.25">
      <c r="A257" s="5"/>
      <c r="B257" s="5"/>
      <c r="C257" s="5"/>
      <c r="D257" s="5"/>
      <c r="E257" s="5"/>
      <c r="F257" s="2"/>
      <c r="G257" s="3" t="s">
        <v>431</v>
      </c>
      <c r="H257" s="3"/>
      <c r="I257" s="2"/>
      <c r="J257" s="3"/>
      <c r="K257" s="3"/>
      <c r="L257" s="7"/>
    </row>
    <row r="258" spans="1:12" ht="25" x14ac:dyDescent="0.25">
      <c r="A258" s="5"/>
      <c r="B258" s="5"/>
      <c r="C258" s="5"/>
      <c r="D258" s="5"/>
      <c r="E258" s="5"/>
      <c r="F258" s="2"/>
      <c r="G258" s="3" t="s">
        <v>433</v>
      </c>
      <c r="H258" s="3" t="s">
        <v>37</v>
      </c>
      <c r="I258" s="2"/>
      <c r="J258" s="3" t="s">
        <v>434</v>
      </c>
      <c r="K258" s="3"/>
      <c r="L258" s="7"/>
    </row>
    <row r="259" spans="1:12" ht="25" x14ac:dyDescent="0.25">
      <c r="A259" s="5"/>
      <c r="B259" s="5"/>
      <c r="C259" s="5"/>
      <c r="D259" s="5"/>
      <c r="E259" s="5"/>
      <c r="F259" s="2"/>
      <c r="G259" s="3" t="s">
        <v>433</v>
      </c>
      <c r="H259" s="3" t="s">
        <v>37</v>
      </c>
      <c r="I259" s="2"/>
      <c r="J259" s="3" t="s">
        <v>435</v>
      </c>
      <c r="K259" s="3"/>
      <c r="L259" s="7"/>
    </row>
    <row r="260" spans="1:12" ht="25" x14ac:dyDescent="0.25">
      <c r="A260" s="5"/>
      <c r="B260" s="5"/>
      <c r="C260" s="5"/>
      <c r="D260" s="5"/>
      <c r="E260" s="5"/>
      <c r="F260" s="2"/>
      <c r="G260" s="3" t="s">
        <v>433</v>
      </c>
      <c r="H260" s="3" t="s">
        <v>37</v>
      </c>
      <c r="I260" s="2"/>
      <c r="J260" s="3" t="s">
        <v>436</v>
      </c>
      <c r="K260" s="3"/>
      <c r="L260" s="7"/>
    </row>
    <row r="261" spans="1:12" ht="25" x14ac:dyDescent="0.25">
      <c r="A261" s="5"/>
      <c r="B261" s="5"/>
      <c r="C261" s="5"/>
      <c r="D261" s="5"/>
      <c r="E261" s="5"/>
      <c r="F261" s="2"/>
      <c r="G261" s="3" t="s">
        <v>433</v>
      </c>
      <c r="H261" s="3" t="s">
        <v>37</v>
      </c>
      <c r="I261" s="2"/>
      <c r="J261" s="3" t="s">
        <v>228</v>
      </c>
      <c r="K261" s="3"/>
      <c r="L261" s="7"/>
    </row>
    <row r="262" spans="1:12" ht="25" x14ac:dyDescent="0.25">
      <c r="A262" s="5"/>
      <c r="B262" s="5"/>
      <c r="C262" s="5"/>
      <c r="D262" s="5"/>
      <c r="E262" s="5"/>
      <c r="F262" s="2"/>
      <c r="G262" s="3" t="s">
        <v>437</v>
      </c>
      <c r="H262" s="3"/>
      <c r="I262" s="2"/>
      <c r="J262" s="3"/>
      <c r="K262" s="3"/>
      <c r="L262" s="7"/>
    </row>
    <row r="263" spans="1:12" ht="12.5" x14ac:dyDescent="0.25">
      <c r="A263" s="5"/>
      <c r="B263" s="5"/>
      <c r="C263" s="5"/>
      <c r="D263" s="5"/>
      <c r="E263" s="5"/>
      <c r="F263" s="2"/>
      <c r="G263" s="3" t="s">
        <v>32</v>
      </c>
      <c r="H263" s="3"/>
      <c r="I263" s="2"/>
      <c r="J263" s="3"/>
      <c r="K263" s="3"/>
      <c r="L263" s="7"/>
    </row>
    <row r="264" spans="1:12" ht="12.5" x14ac:dyDescent="0.25">
      <c r="A264" s="5"/>
      <c r="B264" s="5"/>
      <c r="C264" s="5"/>
      <c r="D264" s="5"/>
      <c r="E264" s="5"/>
      <c r="F264" s="2"/>
      <c r="G264" s="3" t="s">
        <v>33</v>
      </c>
      <c r="H264" s="3"/>
      <c r="I264" s="2"/>
      <c r="J264" s="3"/>
      <c r="K264" s="3"/>
      <c r="L264" s="7"/>
    </row>
    <row r="265" spans="1:12" ht="62.5" x14ac:dyDescent="0.25">
      <c r="A265" s="5"/>
      <c r="B265" s="4" t="s">
        <v>438</v>
      </c>
      <c r="C265" s="4" t="s">
        <v>439</v>
      </c>
      <c r="D265" s="4" t="s">
        <v>440</v>
      </c>
      <c r="E265" s="6" t="s">
        <v>441</v>
      </c>
      <c r="F265" s="2"/>
      <c r="G265" s="3" t="s">
        <v>442</v>
      </c>
      <c r="H265" s="3" t="s">
        <v>37</v>
      </c>
      <c r="I265" s="2"/>
      <c r="J265" s="3" t="s">
        <v>443</v>
      </c>
      <c r="K265" s="3"/>
      <c r="L265" s="4" t="str">
        <f>IF(OR(AND(ISBLANK($F$31),ISBLANK($F$32))),"",IF(COUNTIF($F$265:$F$272,"&lt;&gt;")=0,"Please select all applicable options",IF(AND(COUNTIF($F$265:$F$270,"&lt;&gt;")&gt;0,COUNTIF($F$271:$F$272,"&lt;&gt;")&gt;0),"Do not select any one of 'Not applicable', 'Undisclosed' with other option(s) in the question. Please unselect the option(s)",IF(COUNTIF($F$271:$F$272,"&lt;&gt;")&gt;1,"Please select only one option from row # 267 to 272",""))))</f>
        <v/>
      </c>
    </row>
    <row r="266" spans="1:12" ht="37.5" x14ac:dyDescent="0.25">
      <c r="A266" s="5"/>
      <c r="B266" s="5"/>
      <c r="C266" s="5"/>
      <c r="D266" s="5"/>
      <c r="E266" s="5"/>
      <c r="F266" s="2"/>
      <c r="G266" s="3" t="s">
        <v>442</v>
      </c>
      <c r="H266" s="3" t="s">
        <v>37</v>
      </c>
      <c r="I266" s="2"/>
      <c r="J266" s="3" t="s">
        <v>454</v>
      </c>
      <c r="K266" s="3"/>
      <c r="L266" s="7"/>
    </row>
    <row r="267" spans="1:12" ht="25" x14ac:dyDescent="0.25">
      <c r="A267" s="5"/>
      <c r="B267" s="5"/>
      <c r="C267" s="5"/>
      <c r="D267" s="5"/>
      <c r="E267" s="5"/>
      <c r="F267" s="2"/>
      <c r="G267" s="3" t="s">
        <v>442</v>
      </c>
      <c r="H267" s="3" t="s">
        <v>37</v>
      </c>
      <c r="I267" s="2"/>
      <c r="J267" s="3" t="s">
        <v>228</v>
      </c>
      <c r="K267" s="3"/>
      <c r="L267" s="7"/>
    </row>
    <row r="268" spans="1:12" ht="37.5" x14ac:dyDescent="0.25">
      <c r="A268" s="5"/>
      <c r="B268" s="5"/>
      <c r="C268" s="5"/>
      <c r="D268" s="5"/>
      <c r="E268" s="5"/>
      <c r="F268" s="2"/>
      <c r="G268" s="3" t="s">
        <v>455</v>
      </c>
      <c r="H268" s="3" t="s">
        <v>37</v>
      </c>
      <c r="I268" s="2"/>
      <c r="J268" s="3" t="s">
        <v>456</v>
      </c>
      <c r="K268" s="3"/>
      <c r="L268" s="7"/>
    </row>
    <row r="269" spans="1:12" ht="25" x14ac:dyDescent="0.25">
      <c r="A269" s="5"/>
      <c r="B269" s="5"/>
      <c r="C269" s="5"/>
      <c r="D269" s="5"/>
      <c r="E269" s="5"/>
      <c r="F269" s="2"/>
      <c r="G269" s="3" t="s">
        <v>455</v>
      </c>
      <c r="H269" s="3" t="s">
        <v>37</v>
      </c>
      <c r="I269" s="2"/>
      <c r="J269" s="3" t="s">
        <v>457</v>
      </c>
      <c r="K269" s="3"/>
      <c r="L269" s="7"/>
    </row>
    <row r="270" spans="1:12" ht="25" x14ac:dyDescent="0.25">
      <c r="A270" s="5"/>
      <c r="B270" s="5"/>
      <c r="C270" s="5"/>
      <c r="D270" s="5"/>
      <c r="E270" s="5"/>
      <c r="F270" s="2"/>
      <c r="G270" s="3" t="s">
        <v>455</v>
      </c>
      <c r="H270" s="3" t="s">
        <v>37</v>
      </c>
      <c r="I270" s="2"/>
      <c r="J270" s="3" t="s">
        <v>228</v>
      </c>
      <c r="K270" s="3"/>
      <c r="L270" s="7"/>
    </row>
    <row r="271" spans="1:12" ht="12.5" x14ac:dyDescent="0.25">
      <c r="A271" s="5"/>
      <c r="B271" s="5"/>
      <c r="C271" s="5"/>
      <c r="D271" s="5"/>
      <c r="E271" s="5"/>
      <c r="F271" s="2"/>
      <c r="G271" s="3" t="s">
        <v>32</v>
      </c>
      <c r="H271" s="3"/>
      <c r="I271" s="2"/>
      <c r="J271" s="3"/>
      <c r="K271" s="3"/>
      <c r="L271" s="7"/>
    </row>
    <row r="272" spans="1:12" ht="12.5" x14ac:dyDescent="0.25">
      <c r="A272" s="5"/>
      <c r="B272" s="5"/>
      <c r="C272" s="5"/>
      <c r="D272" s="5"/>
      <c r="E272" s="5"/>
      <c r="F272" s="2"/>
      <c r="G272" s="3" t="s">
        <v>33</v>
      </c>
      <c r="H272" s="3"/>
      <c r="I272" s="2"/>
      <c r="J272" s="3"/>
      <c r="K272" s="3"/>
      <c r="L272" s="7"/>
    </row>
    <row r="273" spans="1:12" ht="50" x14ac:dyDescent="0.25">
      <c r="A273" s="5"/>
      <c r="B273" s="5"/>
      <c r="C273" s="5"/>
      <c r="D273" s="4" t="s">
        <v>458</v>
      </c>
      <c r="E273" s="6" t="s">
        <v>459</v>
      </c>
      <c r="F273" s="2"/>
      <c r="G273" s="3" t="s">
        <v>460</v>
      </c>
      <c r="H273" s="3"/>
      <c r="I273" s="2"/>
      <c r="J273" s="3"/>
      <c r="K273" s="3"/>
      <c r="L273" s="4" t="str">
        <f>IF(OR(AND(ISBLANK($F$31),ISBLANK($F$32))),"",IF(COUNTIF($F$273:$F$285,"&lt;&gt;")=0,"Please select all applicable options",IF(AND(COUNTIF($F$273:$F$283,"&lt;&gt;")&gt;0,COUNTIF($F$284:$F$285,"&lt;&gt;")&gt;0),"Do not select any one of 'Not applicable', 'Undisclosed' with other option(s) in the question. Please unselect the option(s)",IF(COUNTIF($F$284:$F$285,"&lt;&gt;")&gt;1,"Please select only one option from row # 277 to 285",""))))</f>
        <v/>
      </c>
    </row>
    <row r="274" spans="1:12" ht="37.5" x14ac:dyDescent="0.25">
      <c r="A274" s="5"/>
      <c r="B274" s="5"/>
      <c r="C274" s="5"/>
      <c r="D274" s="5"/>
      <c r="E274" s="5"/>
      <c r="F274" s="2"/>
      <c r="G274" s="3" t="s">
        <v>467</v>
      </c>
      <c r="H274" s="3" t="s">
        <v>37</v>
      </c>
      <c r="I274" s="2"/>
      <c r="J274" s="3" t="s">
        <v>468</v>
      </c>
      <c r="K274" s="3"/>
      <c r="L274" s="7"/>
    </row>
    <row r="275" spans="1:12" ht="37.5" x14ac:dyDescent="0.25">
      <c r="A275" s="5"/>
      <c r="B275" s="5"/>
      <c r="C275" s="5"/>
      <c r="D275" s="5"/>
      <c r="E275" s="5"/>
      <c r="F275" s="2"/>
      <c r="G275" s="3" t="s">
        <v>467</v>
      </c>
      <c r="H275" s="3" t="s">
        <v>37</v>
      </c>
      <c r="I275" s="2"/>
      <c r="J275" s="3" t="s">
        <v>469</v>
      </c>
      <c r="K275" s="3"/>
      <c r="L275" s="7"/>
    </row>
    <row r="276" spans="1:12" ht="37.5" x14ac:dyDescent="0.25">
      <c r="A276" s="5"/>
      <c r="B276" s="5"/>
      <c r="C276" s="5"/>
      <c r="D276" s="5"/>
      <c r="E276" s="5"/>
      <c r="F276" s="2"/>
      <c r="G276" s="3" t="s">
        <v>467</v>
      </c>
      <c r="H276" s="3" t="s">
        <v>37</v>
      </c>
      <c r="I276" s="2"/>
      <c r="J276" s="3" t="s">
        <v>228</v>
      </c>
      <c r="K276" s="3"/>
      <c r="L276" s="7"/>
    </row>
    <row r="277" spans="1:12" ht="12.5" x14ac:dyDescent="0.25">
      <c r="A277" s="5"/>
      <c r="B277" s="5"/>
      <c r="C277" s="5"/>
      <c r="D277" s="5"/>
      <c r="E277" s="5"/>
      <c r="F277" s="2"/>
      <c r="G277" s="3" t="s">
        <v>470</v>
      </c>
      <c r="H277" s="3" t="s">
        <v>177</v>
      </c>
      <c r="I277" s="2"/>
      <c r="J277" s="3" t="s">
        <v>179</v>
      </c>
      <c r="K277" s="3"/>
      <c r="L277" s="7"/>
    </row>
    <row r="278" spans="1:12" ht="12.5" x14ac:dyDescent="0.25">
      <c r="A278" s="5"/>
      <c r="B278" s="5"/>
      <c r="C278" s="5"/>
      <c r="D278" s="5"/>
      <c r="E278" s="5"/>
      <c r="F278" s="2"/>
      <c r="G278" s="3" t="s">
        <v>470</v>
      </c>
      <c r="H278" s="3" t="s">
        <v>177</v>
      </c>
      <c r="I278" s="2"/>
      <c r="J278" s="3" t="s">
        <v>182</v>
      </c>
      <c r="K278" s="3"/>
      <c r="L278" s="7"/>
    </row>
    <row r="279" spans="1:12" ht="12.5" x14ac:dyDescent="0.25">
      <c r="A279" s="5"/>
      <c r="B279" s="5"/>
      <c r="C279" s="5"/>
      <c r="D279" s="5"/>
      <c r="E279" s="5"/>
      <c r="F279" s="2"/>
      <c r="G279" s="3" t="s">
        <v>470</v>
      </c>
      <c r="H279" s="3" t="s">
        <v>177</v>
      </c>
      <c r="I279" s="2"/>
      <c r="J279" s="3" t="s">
        <v>184</v>
      </c>
      <c r="K279" s="3"/>
      <c r="L279" s="7"/>
    </row>
    <row r="280" spans="1:12" ht="25" x14ac:dyDescent="0.25">
      <c r="A280" s="5"/>
      <c r="B280" s="5"/>
      <c r="C280" s="5"/>
      <c r="D280" s="5"/>
      <c r="E280" s="5"/>
      <c r="F280" s="2"/>
      <c r="G280" s="3" t="s">
        <v>470</v>
      </c>
      <c r="H280" s="3" t="s">
        <v>177</v>
      </c>
      <c r="I280" s="2"/>
      <c r="J280" s="3" t="s">
        <v>186</v>
      </c>
      <c r="K280" s="3"/>
      <c r="L280" s="7"/>
    </row>
    <row r="281" spans="1:12" ht="12.5" x14ac:dyDescent="0.25">
      <c r="A281" s="5"/>
      <c r="B281" s="5"/>
      <c r="C281" s="5"/>
      <c r="D281" s="5"/>
      <c r="E281" s="5"/>
      <c r="F281" s="2"/>
      <c r="G281" s="3" t="s">
        <v>470</v>
      </c>
      <c r="H281" s="3" t="s">
        <v>177</v>
      </c>
      <c r="I281" s="2"/>
      <c r="J281" s="3" t="s">
        <v>188</v>
      </c>
      <c r="K281" s="3"/>
      <c r="L281" s="7"/>
    </row>
    <row r="282" spans="1:12" ht="12.5" x14ac:dyDescent="0.25">
      <c r="A282" s="5"/>
      <c r="B282" s="5"/>
      <c r="C282" s="5"/>
      <c r="D282" s="5"/>
      <c r="E282" s="5"/>
      <c r="F282" s="2"/>
      <c r="G282" s="3" t="s">
        <v>470</v>
      </c>
      <c r="H282" s="3" t="s">
        <v>177</v>
      </c>
      <c r="I282" s="2"/>
      <c r="J282" s="3" t="s">
        <v>33</v>
      </c>
      <c r="K282" s="3"/>
      <c r="L282" s="7"/>
    </row>
    <row r="283" spans="1:12" ht="12.5" x14ac:dyDescent="0.25">
      <c r="A283" s="5"/>
      <c r="B283" s="5"/>
      <c r="C283" s="5"/>
      <c r="D283" s="5"/>
      <c r="E283" s="5"/>
      <c r="F283" s="2"/>
      <c r="G283" s="3" t="s">
        <v>139</v>
      </c>
      <c r="H283" s="3"/>
      <c r="I283" s="2"/>
      <c r="J283" s="3"/>
      <c r="K283" s="3"/>
      <c r="L283" s="7"/>
    </row>
    <row r="284" spans="1:12" ht="12.5" x14ac:dyDescent="0.25">
      <c r="A284" s="5"/>
      <c r="B284" s="5"/>
      <c r="C284" s="5"/>
      <c r="D284" s="5"/>
      <c r="E284" s="5"/>
      <c r="F284" s="2"/>
      <c r="G284" s="3" t="s">
        <v>32</v>
      </c>
      <c r="H284" s="3"/>
      <c r="I284" s="2"/>
      <c r="J284" s="3"/>
      <c r="K284" s="3"/>
      <c r="L284" s="7"/>
    </row>
    <row r="285" spans="1:12" ht="12.5" x14ac:dyDescent="0.25">
      <c r="A285" s="5"/>
      <c r="B285" s="5"/>
      <c r="C285" s="5"/>
      <c r="D285" s="5"/>
      <c r="E285" s="5"/>
      <c r="F285" s="2"/>
      <c r="G285" s="3" t="s">
        <v>33</v>
      </c>
      <c r="H285" s="3"/>
      <c r="I285" s="2"/>
      <c r="J285" s="3"/>
      <c r="K285" s="3"/>
      <c r="L285" s="7"/>
    </row>
    <row r="286" spans="1:12" ht="37.5" x14ac:dyDescent="0.25">
      <c r="A286" s="5"/>
      <c r="B286" s="5"/>
      <c r="C286" s="5"/>
      <c r="D286" s="4" t="s">
        <v>474</v>
      </c>
      <c r="E286" s="6" t="s">
        <v>475</v>
      </c>
      <c r="F286" s="2"/>
      <c r="G286" s="3" t="s">
        <v>476</v>
      </c>
      <c r="H286" s="3"/>
      <c r="I286" s="2"/>
      <c r="J286" s="3"/>
      <c r="K286" s="3"/>
      <c r="L286" s="4" t="str">
        <f>IF(OR(AND(ISBLANK($F$31),ISBLANK($F$32))),"",IF(COUNTIF($F$286:$F$296,"&lt;&gt;")=0,"Please select all applicable options",IF(AND(COUNTIF($F$286:$F$294,"&lt;&gt;")&gt;0,COUNTIF($F$295:$F$296,"&lt;&gt;")&gt;0),"Do not select any one of 'Not applicable', 'Undisclosed' with other option(s) in the question. Please unselect the option(s)",IF(COUNTIF($F$295:$F$296,"&lt;&gt;")&gt;1,"Please select only one option from row # 290 to 296",""))))</f>
        <v/>
      </c>
    </row>
    <row r="287" spans="1:12" ht="25" x14ac:dyDescent="0.25">
      <c r="A287" s="5"/>
      <c r="B287" s="5"/>
      <c r="C287" s="5"/>
      <c r="D287" s="5"/>
      <c r="E287" s="5"/>
      <c r="F287" s="2"/>
      <c r="G287" s="3" t="s">
        <v>478</v>
      </c>
      <c r="H287" s="3" t="s">
        <v>177</v>
      </c>
      <c r="I287" s="2"/>
      <c r="J287" s="3" t="s">
        <v>179</v>
      </c>
      <c r="K287" s="3"/>
      <c r="L287" s="7"/>
    </row>
    <row r="288" spans="1:12" ht="25" x14ac:dyDescent="0.25">
      <c r="A288" s="5"/>
      <c r="B288" s="5"/>
      <c r="C288" s="5"/>
      <c r="D288" s="5"/>
      <c r="E288" s="5"/>
      <c r="F288" s="2"/>
      <c r="G288" s="3" t="s">
        <v>478</v>
      </c>
      <c r="H288" s="3" t="s">
        <v>177</v>
      </c>
      <c r="I288" s="2"/>
      <c r="J288" s="3" t="s">
        <v>182</v>
      </c>
      <c r="K288" s="3"/>
      <c r="L288" s="7"/>
    </row>
    <row r="289" spans="1:12" ht="25" x14ac:dyDescent="0.25">
      <c r="A289" s="5"/>
      <c r="B289" s="5"/>
      <c r="C289" s="5"/>
      <c r="D289" s="5"/>
      <c r="E289" s="5"/>
      <c r="F289" s="2"/>
      <c r="G289" s="3" t="s">
        <v>478</v>
      </c>
      <c r="H289" s="3" t="s">
        <v>177</v>
      </c>
      <c r="I289" s="2"/>
      <c r="J289" s="3" t="s">
        <v>184</v>
      </c>
      <c r="K289" s="3"/>
      <c r="L289" s="7"/>
    </row>
    <row r="290" spans="1:12" ht="25" x14ac:dyDescent="0.25">
      <c r="A290" s="5"/>
      <c r="B290" s="5"/>
      <c r="C290" s="5"/>
      <c r="D290" s="5"/>
      <c r="E290" s="5"/>
      <c r="F290" s="2"/>
      <c r="G290" s="3" t="s">
        <v>478</v>
      </c>
      <c r="H290" s="3" t="s">
        <v>177</v>
      </c>
      <c r="I290" s="2"/>
      <c r="J290" s="3" t="s">
        <v>186</v>
      </c>
      <c r="K290" s="3"/>
      <c r="L290" s="7"/>
    </row>
    <row r="291" spans="1:12" ht="25" x14ac:dyDescent="0.25">
      <c r="A291" s="5"/>
      <c r="B291" s="5"/>
      <c r="C291" s="5"/>
      <c r="D291" s="5"/>
      <c r="E291" s="5"/>
      <c r="F291" s="2"/>
      <c r="G291" s="3" t="s">
        <v>478</v>
      </c>
      <c r="H291" s="3" t="s">
        <v>177</v>
      </c>
      <c r="I291" s="2"/>
      <c r="J291" s="3" t="s">
        <v>188</v>
      </c>
      <c r="K291" s="3"/>
      <c r="L291" s="7"/>
    </row>
    <row r="292" spans="1:12" ht="25" x14ac:dyDescent="0.25">
      <c r="A292" s="5"/>
      <c r="B292" s="5"/>
      <c r="C292" s="5"/>
      <c r="D292" s="5"/>
      <c r="E292" s="5"/>
      <c r="F292" s="2"/>
      <c r="G292" s="3" t="s">
        <v>478</v>
      </c>
      <c r="H292" s="3" t="s">
        <v>177</v>
      </c>
      <c r="I292" s="2"/>
      <c r="J292" s="3" t="s">
        <v>33</v>
      </c>
      <c r="K292" s="3"/>
      <c r="L292" s="7"/>
    </row>
    <row r="293" spans="1:12" ht="25" x14ac:dyDescent="0.25">
      <c r="A293" s="5"/>
      <c r="B293" s="5"/>
      <c r="C293" s="5"/>
      <c r="D293" s="5"/>
      <c r="E293" s="5"/>
      <c r="F293" s="2"/>
      <c r="G293" s="3" t="s">
        <v>481</v>
      </c>
      <c r="H293" s="3"/>
      <c r="I293" s="2"/>
      <c r="J293" s="3"/>
      <c r="K293" s="3"/>
      <c r="L293" s="7"/>
    </row>
    <row r="294" spans="1:12" ht="12.5" x14ac:dyDescent="0.25">
      <c r="A294" s="5"/>
      <c r="B294" s="5"/>
      <c r="C294" s="5"/>
      <c r="D294" s="5"/>
      <c r="E294" s="5"/>
      <c r="F294" s="2"/>
      <c r="G294" s="3" t="s">
        <v>139</v>
      </c>
      <c r="H294" s="3"/>
      <c r="I294" s="2"/>
      <c r="J294" s="3"/>
      <c r="K294" s="3"/>
      <c r="L294" s="7"/>
    </row>
    <row r="295" spans="1:12" ht="12.5" x14ac:dyDescent="0.25">
      <c r="A295" s="5"/>
      <c r="B295" s="5"/>
      <c r="C295" s="5"/>
      <c r="D295" s="5"/>
      <c r="E295" s="5"/>
      <c r="F295" s="2"/>
      <c r="G295" s="3" t="s">
        <v>32</v>
      </c>
      <c r="H295" s="3"/>
      <c r="I295" s="2"/>
      <c r="J295" s="3"/>
      <c r="K295" s="3"/>
      <c r="L295" s="7"/>
    </row>
    <row r="296" spans="1:12" ht="12.5" x14ac:dyDescent="0.25">
      <c r="A296" s="5"/>
      <c r="B296" s="5"/>
      <c r="C296" s="5"/>
      <c r="D296" s="5"/>
      <c r="E296" s="5"/>
      <c r="F296" s="2"/>
      <c r="G296" s="3" t="s">
        <v>33</v>
      </c>
      <c r="H296" s="3"/>
      <c r="I296" s="2"/>
      <c r="J296" s="3"/>
      <c r="K296" s="3"/>
      <c r="L296" s="7"/>
    </row>
    <row r="297" spans="1:12" ht="25" x14ac:dyDescent="0.25">
      <c r="A297" s="5"/>
      <c r="B297" s="5"/>
      <c r="C297" s="5"/>
      <c r="D297" s="4" t="s">
        <v>482</v>
      </c>
      <c r="E297" s="6" t="s">
        <v>483</v>
      </c>
      <c r="F297" s="2"/>
      <c r="G297" s="3" t="s">
        <v>484</v>
      </c>
      <c r="H297" s="3" t="s">
        <v>37</v>
      </c>
      <c r="I297" s="2"/>
      <c r="J297" s="3" t="s">
        <v>485</v>
      </c>
      <c r="K297" s="3"/>
      <c r="L297" s="4" t="str">
        <f>IF(OR(AND(ISBLANK($F$31),ISBLANK($F$32))),"",IF(COUNTIF($F$297:$F$303,"&lt;&gt;")=0,"Please select all applicable options",IF(AND(COUNTIF($F$297:$F$301,"&lt;&gt;")&gt;0,COUNTIF($F$302:$F$303,"&lt;&gt;")&gt;0),"Do not select any one of 'Not applicable', 'Undisclosed' with other option(s) in the question. Please unselect the option(s)",IF(COUNTIF($F$302:$F$303,"&lt;&gt;")&gt;1,"Please select only one option from row # 299 to 303",""))))</f>
        <v/>
      </c>
    </row>
    <row r="298" spans="1:12" ht="25" x14ac:dyDescent="0.25">
      <c r="A298" s="5"/>
      <c r="B298" s="5"/>
      <c r="C298" s="5"/>
      <c r="D298" s="5"/>
      <c r="E298" s="5"/>
      <c r="F298" s="2"/>
      <c r="G298" s="3" t="s">
        <v>484</v>
      </c>
      <c r="H298" s="3" t="s">
        <v>37</v>
      </c>
      <c r="I298" s="2"/>
      <c r="J298" s="3" t="s">
        <v>488</v>
      </c>
      <c r="K298" s="3"/>
      <c r="L298" s="7"/>
    </row>
    <row r="299" spans="1:12" ht="25" x14ac:dyDescent="0.25">
      <c r="A299" s="5"/>
      <c r="B299" s="5"/>
      <c r="C299" s="5"/>
      <c r="D299" s="5"/>
      <c r="E299" s="5"/>
      <c r="F299" s="2"/>
      <c r="G299" s="3" t="s">
        <v>484</v>
      </c>
      <c r="H299" s="3" t="s">
        <v>37</v>
      </c>
      <c r="I299" s="2"/>
      <c r="J299" s="3" t="s">
        <v>489</v>
      </c>
      <c r="K299" s="3"/>
      <c r="L299" s="7"/>
    </row>
    <row r="300" spans="1:12" ht="25" x14ac:dyDescent="0.25">
      <c r="A300" s="5"/>
      <c r="B300" s="5"/>
      <c r="C300" s="5"/>
      <c r="D300" s="5"/>
      <c r="E300" s="5"/>
      <c r="F300" s="2"/>
      <c r="G300" s="3" t="s">
        <v>484</v>
      </c>
      <c r="H300" s="3" t="s">
        <v>37</v>
      </c>
      <c r="I300" s="2"/>
      <c r="J300" s="3" t="s">
        <v>228</v>
      </c>
      <c r="K300" s="3"/>
      <c r="L300" s="7"/>
    </row>
    <row r="301" spans="1:12" ht="37.5" x14ac:dyDescent="0.25">
      <c r="A301" s="5"/>
      <c r="B301" s="5"/>
      <c r="C301" s="5"/>
      <c r="D301" s="5"/>
      <c r="E301" s="5"/>
      <c r="F301" s="2"/>
      <c r="G301" s="3" t="s">
        <v>491</v>
      </c>
      <c r="H301" s="3"/>
      <c r="I301" s="2"/>
      <c r="J301" s="3"/>
      <c r="K301" s="3"/>
      <c r="L301" s="7"/>
    </row>
    <row r="302" spans="1:12" ht="12.5" x14ac:dyDescent="0.25">
      <c r="A302" s="5"/>
      <c r="B302" s="5"/>
      <c r="C302" s="5"/>
      <c r="D302" s="5"/>
      <c r="E302" s="5"/>
      <c r="F302" s="2"/>
      <c r="G302" s="3" t="s">
        <v>32</v>
      </c>
      <c r="H302" s="3"/>
      <c r="I302" s="2"/>
      <c r="J302" s="3"/>
      <c r="K302" s="3"/>
      <c r="L302" s="7"/>
    </row>
    <row r="303" spans="1:12" ht="12.5" x14ac:dyDescent="0.25">
      <c r="A303" s="5"/>
      <c r="B303" s="5"/>
      <c r="C303" s="5"/>
      <c r="D303" s="5"/>
      <c r="E303" s="5"/>
      <c r="F303" s="2"/>
      <c r="G303" s="3" t="s">
        <v>33</v>
      </c>
      <c r="H303" s="3"/>
      <c r="I303" s="2"/>
      <c r="J303" s="3"/>
      <c r="K303" s="3"/>
      <c r="L303" s="7"/>
    </row>
    <row r="304" spans="1:12" ht="25" x14ac:dyDescent="0.25">
      <c r="A304" s="5"/>
      <c r="B304" s="5"/>
      <c r="C304" s="5"/>
      <c r="D304" s="4" t="s">
        <v>494</v>
      </c>
      <c r="E304" s="6" t="s">
        <v>495</v>
      </c>
      <c r="F304" s="2"/>
      <c r="G304" s="3" t="s">
        <v>496</v>
      </c>
      <c r="H304" s="3" t="s">
        <v>497</v>
      </c>
      <c r="I304" s="2"/>
      <c r="J304" s="3"/>
      <c r="K304" s="3"/>
      <c r="L304" s="4" t="str">
        <f>IF(OR(AND(ISBLANK($F$31),ISBLANK($F$32))),"",IF(COUNTIF($F$304:$F$310,"&lt;&gt;")=0,"Please select all applicable options",IF(AND(COUNTIF($F$304:$F$308,"&lt;&gt;")&gt;0,COUNTIF($F$309:$F$310,"&lt;&gt;")&gt;0),"Do not select any one of 'Not applicable', 'Undisclosed' with other option(s) in the question. Please unselect the option(s)",IF(COUNTIF($F$309:$F$310,"&lt;&gt;")&gt;1,"Please select only one option from row # 306 to 310",""))))</f>
        <v/>
      </c>
    </row>
    <row r="305" spans="1:12" ht="25" x14ac:dyDescent="0.25">
      <c r="A305" s="5"/>
      <c r="B305" s="5"/>
      <c r="C305" s="5"/>
      <c r="D305" s="5"/>
      <c r="E305" s="5"/>
      <c r="F305" s="2"/>
      <c r="G305" s="3" t="s">
        <v>496</v>
      </c>
      <c r="H305" s="3" t="s">
        <v>498</v>
      </c>
      <c r="I305" s="2"/>
      <c r="J305" s="3" t="s">
        <v>499</v>
      </c>
      <c r="K305" s="3"/>
      <c r="L305" s="7"/>
    </row>
    <row r="306" spans="1:12" ht="25" x14ac:dyDescent="0.25">
      <c r="A306" s="5"/>
      <c r="B306" s="5"/>
      <c r="C306" s="5"/>
      <c r="D306" s="5"/>
      <c r="E306" s="5"/>
      <c r="F306" s="2"/>
      <c r="G306" s="3" t="s">
        <v>496</v>
      </c>
      <c r="H306" s="3" t="s">
        <v>498</v>
      </c>
      <c r="I306" s="2"/>
      <c r="J306" s="3" t="s">
        <v>500</v>
      </c>
      <c r="K306" s="3"/>
      <c r="L306" s="7"/>
    </row>
    <row r="307" spans="1:12" ht="25" x14ac:dyDescent="0.25">
      <c r="A307" s="5"/>
      <c r="B307" s="5"/>
      <c r="C307" s="5"/>
      <c r="D307" s="5"/>
      <c r="E307" s="5"/>
      <c r="F307" s="2"/>
      <c r="G307" s="3" t="s">
        <v>496</v>
      </c>
      <c r="H307" s="3" t="s">
        <v>498</v>
      </c>
      <c r="I307" s="2"/>
      <c r="J307" s="3" t="s">
        <v>501</v>
      </c>
      <c r="K307" s="3"/>
      <c r="L307" s="7"/>
    </row>
    <row r="308" spans="1:12" ht="50" x14ac:dyDescent="0.25">
      <c r="A308" s="5"/>
      <c r="B308" s="5"/>
      <c r="C308" s="5"/>
      <c r="D308" s="5"/>
      <c r="E308" s="5"/>
      <c r="F308" s="2"/>
      <c r="G308" s="3" t="s">
        <v>502</v>
      </c>
      <c r="H308" s="3"/>
      <c r="I308" s="2"/>
      <c r="J308" s="3"/>
      <c r="K308" s="3"/>
      <c r="L308" s="7"/>
    </row>
    <row r="309" spans="1:12" ht="12.5" x14ac:dyDescent="0.25">
      <c r="A309" s="5"/>
      <c r="B309" s="5"/>
      <c r="C309" s="5"/>
      <c r="D309" s="5"/>
      <c r="E309" s="5"/>
      <c r="F309" s="2"/>
      <c r="G309" s="3" t="s">
        <v>32</v>
      </c>
      <c r="H309" s="3"/>
      <c r="I309" s="2"/>
      <c r="J309" s="3"/>
      <c r="K309" s="3"/>
      <c r="L309" s="7"/>
    </row>
    <row r="310" spans="1:12" ht="12.5" x14ac:dyDescent="0.25">
      <c r="A310" s="5"/>
      <c r="B310" s="5"/>
      <c r="C310" s="5"/>
      <c r="D310" s="5"/>
      <c r="E310" s="5"/>
      <c r="F310" s="2"/>
      <c r="G310" s="3" t="s">
        <v>33</v>
      </c>
      <c r="H310" s="3"/>
      <c r="I310" s="2"/>
      <c r="J310" s="3"/>
      <c r="K310" s="3"/>
      <c r="L310" s="7"/>
    </row>
    <row r="311" spans="1:12" ht="25" x14ac:dyDescent="0.25">
      <c r="A311" s="5"/>
      <c r="B311" s="5"/>
      <c r="C311" s="5"/>
      <c r="D311" s="4" t="s">
        <v>503</v>
      </c>
      <c r="E311" s="6" t="s">
        <v>504</v>
      </c>
      <c r="F311" s="2"/>
      <c r="G311" s="3" t="s">
        <v>505</v>
      </c>
      <c r="H311" s="3" t="s">
        <v>37</v>
      </c>
      <c r="I311" s="2"/>
      <c r="J311" s="3" t="s">
        <v>507</v>
      </c>
      <c r="K311" s="3"/>
      <c r="L311" s="4" t="str">
        <f>IF(OR(AND(ISBLANK($F$28),ISBLANK($F$29))),"",IF(COUNTIF($F$311:$F$319,"&lt;&gt;")=0,"Please select all applicable options",IF(AND(COUNTIF($F$311:$F$316,"&lt;&gt;")&gt;0,COUNTIF($F$317:$F$319,"&lt;&gt;")&gt;0),"Do not select any one of 'No internal LAN is in scope', 'Not applicable', 'Undisclosed' with other option(s) in the question. Please unselect the option(s)",IF(COUNTIF($F$317:$F$319,"&lt;&gt;")&gt;1,"Please select only one option from row # 314 to 319",""))))</f>
        <v/>
      </c>
    </row>
    <row r="312" spans="1:12" ht="25" x14ac:dyDescent="0.25">
      <c r="A312" s="5"/>
      <c r="B312" s="5"/>
      <c r="C312" s="5"/>
      <c r="D312" s="5"/>
      <c r="E312" s="5"/>
      <c r="F312" s="2"/>
      <c r="G312" s="3" t="s">
        <v>505</v>
      </c>
      <c r="H312" s="3" t="s">
        <v>37</v>
      </c>
      <c r="I312" s="2"/>
      <c r="J312" s="3" t="s">
        <v>513</v>
      </c>
      <c r="K312" s="3"/>
      <c r="L312" s="7"/>
    </row>
    <row r="313" spans="1:12" ht="25" x14ac:dyDescent="0.25">
      <c r="A313" s="5"/>
      <c r="B313" s="5"/>
      <c r="C313" s="5"/>
      <c r="D313" s="5"/>
      <c r="E313" s="5"/>
      <c r="F313" s="2"/>
      <c r="G313" s="3" t="s">
        <v>505</v>
      </c>
      <c r="H313" s="3" t="s">
        <v>37</v>
      </c>
      <c r="I313" s="2"/>
      <c r="J313" s="3" t="s">
        <v>514</v>
      </c>
      <c r="K313" s="3"/>
      <c r="L313" s="7"/>
    </row>
    <row r="314" spans="1:12" ht="25" x14ac:dyDescent="0.25">
      <c r="A314" s="5"/>
      <c r="B314" s="5"/>
      <c r="C314" s="5"/>
      <c r="D314" s="5"/>
      <c r="E314" s="5"/>
      <c r="F314" s="2"/>
      <c r="G314" s="3" t="s">
        <v>505</v>
      </c>
      <c r="H314" s="3" t="s">
        <v>37</v>
      </c>
      <c r="I314" s="2"/>
      <c r="J314" s="3" t="s">
        <v>228</v>
      </c>
      <c r="K314" s="3"/>
      <c r="L314" s="7"/>
    </row>
    <row r="315" spans="1:12" ht="62.5" x14ac:dyDescent="0.25">
      <c r="A315" s="5"/>
      <c r="B315" s="5"/>
      <c r="C315" s="5"/>
      <c r="D315" s="5"/>
      <c r="E315" s="5"/>
      <c r="F315" s="2"/>
      <c r="G315" s="3" t="s">
        <v>515</v>
      </c>
      <c r="H315" s="3"/>
      <c r="I315" s="2"/>
      <c r="J315" s="3"/>
      <c r="K315" s="3"/>
      <c r="L315" s="7"/>
    </row>
    <row r="316" spans="1:12" ht="12.5" x14ac:dyDescent="0.25">
      <c r="A316" s="5"/>
      <c r="B316" s="5"/>
      <c r="C316" s="5"/>
      <c r="D316" s="5"/>
      <c r="E316" s="5"/>
      <c r="F316" s="2"/>
      <c r="G316" s="3" t="s">
        <v>139</v>
      </c>
      <c r="H316" s="3"/>
      <c r="I316" s="2"/>
      <c r="J316" s="3"/>
      <c r="K316" s="3"/>
      <c r="L316" s="7"/>
    </row>
    <row r="317" spans="1:12" ht="75" x14ac:dyDescent="0.25">
      <c r="A317" s="5"/>
      <c r="B317" s="5"/>
      <c r="C317" s="5"/>
      <c r="D317" s="5"/>
      <c r="E317" s="5"/>
      <c r="F317" s="2"/>
      <c r="G317" s="3" t="s">
        <v>518</v>
      </c>
      <c r="H317" s="3"/>
      <c r="I317" s="2"/>
      <c r="J317" s="3"/>
      <c r="K317" s="3"/>
      <c r="L317" s="7"/>
    </row>
    <row r="318" spans="1:12" ht="12.5" x14ac:dyDescent="0.25">
      <c r="A318" s="5"/>
      <c r="B318" s="5"/>
      <c r="C318" s="5"/>
      <c r="D318" s="5"/>
      <c r="E318" s="5"/>
      <c r="F318" s="2"/>
      <c r="G318" s="3" t="s">
        <v>32</v>
      </c>
      <c r="H318" s="3"/>
      <c r="I318" s="2"/>
      <c r="J318" s="3"/>
      <c r="K318" s="3"/>
      <c r="L318" s="7"/>
    </row>
    <row r="319" spans="1:12" ht="12.5" x14ac:dyDescent="0.25">
      <c r="A319" s="5"/>
      <c r="B319" s="5"/>
      <c r="C319" s="5"/>
      <c r="D319" s="5"/>
      <c r="E319" s="5"/>
      <c r="F319" s="2"/>
      <c r="G319" s="3" t="s">
        <v>33</v>
      </c>
      <c r="H319" s="3"/>
      <c r="I319" s="2"/>
      <c r="J319" s="3"/>
      <c r="K319" s="3"/>
      <c r="L319" s="7"/>
    </row>
    <row r="320" spans="1:12" ht="12.5" x14ac:dyDescent="0.25">
      <c r="A320" s="5"/>
      <c r="B320" s="5"/>
      <c r="C320" s="5"/>
      <c r="D320" s="4" t="s">
        <v>522</v>
      </c>
      <c r="E320" s="6" t="s">
        <v>523</v>
      </c>
      <c r="F320" s="2"/>
      <c r="G320" s="3" t="s">
        <v>366</v>
      </c>
      <c r="H320" s="3"/>
      <c r="I320" s="2"/>
      <c r="J320" s="3"/>
      <c r="K320" s="3"/>
      <c r="L320" s="4" t="str">
        <f>IF(OR(AND(ISBLANK($F$31),ISBLANK($F$32))),"",IF(COUNTIF($F$320:$F$322,"&lt;&gt;")=0,"Please select one of the options",IF(COUNTIF($F$320:$F$322,"&lt;&gt;")&gt;1,"Please select only one option from row # 320 to 322","")))</f>
        <v/>
      </c>
    </row>
    <row r="321" spans="1:12" ht="12.5" x14ac:dyDescent="0.25">
      <c r="A321" s="5"/>
      <c r="B321" s="5"/>
      <c r="C321" s="5"/>
      <c r="D321" s="5"/>
      <c r="E321" s="5"/>
      <c r="F321" s="2"/>
      <c r="G321" s="3" t="s">
        <v>2</v>
      </c>
      <c r="H321" s="3"/>
      <c r="I321" s="2"/>
      <c r="J321" s="3"/>
      <c r="K321" s="3"/>
      <c r="L321" s="7"/>
    </row>
    <row r="322" spans="1:12" ht="12.5" x14ac:dyDescent="0.25">
      <c r="A322" s="5"/>
      <c r="B322" s="5"/>
      <c r="C322" s="5"/>
      <c r="D322" s="5"/>
      <c r="E322" s="5"/>
      <c r="F322" s="2"/>
      <c r="G322" s="3" t="s">
        <v>33</v>
      </c>
      <c r="H322" s="3"/>
      <c r="I322" s="2"/>
      <c r="J322" s="3"/>
      <c r="K322" s="3"/>
      <c r="L322" s="7"/>
    </row>
    <row r="323" spans="1:12" ht="50" x14ac:dyDescent="0.25">
      <c r="A323" s="5"/>
      <c r="B323" s="5"/>
      <c r="C323" s="5"/>
      <c r="D323" s="4" t="s">
        <v>527</v>
      </c>
      <c r="E323" s="6" t="s">
        <v>528</v>
      </c>
      <c r="F323" s="2"/>
      <c r="G323" s="3" t="s">
        <v>529</v>
      </c>
      <c r="H323" s="3"/>
      <c r="I323" s="2"/>
      <c r="J323" s="3"/>
      <c r="K323" s="3"/>
      <c r="L323" s="4" t="str">
        <f>IF(OR(AND(ISBLANK($F$31),ISBLANK($F$32)),ISBLANK($F$320)),"",IF(COUNTIF($F$323:$F$327,"&lt;&gt;")=0,"Please select all applicable options",IF(AND(COUNTIF($F$323:$F$325,"&lt;&gt;")&gt;0,COUNTIF($F$326:$F$327,"&lt;&gt;")&gt;0),"Do not select any one of 'Not applicable', 'Undisclosed' with other option(s) in the question. Please unselect the option(s)",IF(COUNTIF($F$326:$F$327,"&lt;&gt;")&gt;1,"Please select only one option from row # 326 to 327",""))))</f>
        <v/>
      </c>
    </row>
    <row r="324" spans="1:12" ht="25" x14ac:dyDescent="0.25">
      <c r="A324" s="5"/>
      <c r="B324" s="5"/>
      <c r="C324" s="5"/>
      <c r="D324" s="5"/>
      <c r="E324" s="5"/>
      <c r="F324" s="2"/>
      <c r="G324" s="3" t="s">
        <v>542</v>
      </c>
      <c r="H324" s="3"/>
      <c r="I324" s="2"/>
      <c r="J324" s="3"/>
      <c r="K324" s="3"/>
      <c r="L324" s="7"/>
    </row>
    <row r="325" spans="1:12" ht="12.5" x14ac:dyDescent="0.25">
      <c r="A325" s="5"/>
      <c r="B325" s="5"/>
      <c r="C325" s="5"/>
      <c r="D325" s="5"/>
      <c r="E325" s="5"/>
      <c r="F325" s="2"/>
      <c r="G325" s="3" t="s">
        <v>139</v>
      </c>
      <c r="H325" s="3"/>
      <c r="I325" s="2"/>
      <c r="J325" s="3"/>
      <c r="K325" s="3"/>
      <c r="L325" s="7"/>
    </row>
    <row r="326" spans="1:12" ht="12.5" x14ac:dyDescent="0.25">
      <c r="A326" s="5"/>
      <c r="B326" s="5"/>
      <c r="C326" s="5"/>
      <c r="D326" s="5"/>
      <c r="E326" s="5"/>
      <c r="F326" s="2"/>
      <c r="G326" s="3" t="s">
        <v>32</v>
      </c>
      <c r="H326" s="3"/>
      <c r="I326" s="2"/>
      <c r="J326" s="3"/>
      <c r="K326" s="3"/>
      <c r="L326" s="7"/>
    </row>
    <row r="327" spans="1:12" ht="12.5" x14ac:dyDescent="0.25">
      <c r="A327" s="5"/>
      <c r="B327" s="5"/>
      <c r="C327" s="5"/>
      <c r="D327" s="5"/>
      <c r="E327" s="5"/>
      <c r="F327" s="2"/>
      <c r="G327" s="3" t="s">
        <v>33</v>
      </c>
      <c r="H327" s="3"/>
      <c r="I327" s="2"/>
      <c r="J327" s="3"/>
      <c r="K327" s="3"/>
      <c r="L327" s="7"/>
    </row>
    <row r="328" spans="1:12" ht="25" x14ac:dyDescent="0.25">
      <c r="A328" s="5"/>
      <c r="B328" s="5"/>
      <c r="C328" s="5"/>
      <c r="D328" s="4" t="s">
        <v>538</v>
      </c>
      <c r="E328" s="6" t="s">
        <v>543</v>
      </c>
      <c r="F328" s="2"/>
      <c r="G328" s="3" t="s">
        <v>544</v>
      </c>
      <c r="H328" s="3" t="s">
        <v>37</v>
      </c>
      <c r="I328" s="2"/>
      <c r="J328" s="3" t="s">
        <v>545</v>
      </c>
      <c r="K328" s="3"/>
      <c r="L328" s="4" t="str">
        <f>IF(OR(AND(ISBLANK($F$31),ISBLANK($F$32))),"",IF(COUNTIF($F$328:$F$339,"&lt;&gt;")=0,"Please select all applicable options",IF(AND(COUNTIF($F$328:$F$337,"&lt;&gt;")&gt;0,COUNTIF($F$338:$F$339,"&lt;&gt;")&gt;0),"Do not select any one of 'Not applicable', 'Undisclosed' with other option(s) in the question. Please unselect the option(s)",IF(COUNTIF($F$338:$F$339,"&lt;&gt;")&gt;1,"Please select only one option from row # 332 to 339",""))))</f>
        <v/>
      </c>
    </row>
    <row r="329" spans="1:12" ht="25" x14ac:dyDescent="0.25">
      <c r="A329" s="5"/>
      <c r="B329" s="5"/>
      <c r="C329" s="5"/>
      <c r="D329" s="5"/>
      <c r="E329" s="5"/>
      <c r="F329" s="2"/>
      <c r="G329" s="3" t="s">
        <v>544</v>
      </c>
      <c r="H329" s="3" t="s">
        <v>37</v>
      </c>
      <c r="I329" s="2"/>
      <c r="J329" s="3" t="s">
        <v>554</v>
      </c>
      <c r="K329" s="3"/>
      <c r="L329" s="7"/>
    </row>
    <row r="330" spans="1:12" ht="25" x14ac:dyDescent="0.25">
      <c r="A330" s="5"/>
      <c r="B330" s="5"/>
      <c r="C330" s="5"/>
      <c r="D330" s="5"/>
      <c r="E330" s="5"/>
      <c r="F330" s="2"/>
      <c r="G330" s="3" t="s">
        <v>544</v>
      </c>
      <c r="H330" s="3" t="s">
        <v>37</v>
      </c>
      <c r="I330" s="2"/>
      <c r="J330" s="3" t="s">
        <v>228</v>
      </c>
      <c r="K330" s="3"/>
      <c r="L330" s="7"/>
    </row>
    <row r="331" spans="1:12" ht="25" x14ac:dyDescent="0.25">
      <c r="A331" s="5"/>
      <c r="B331" s="5"/>
      <c r="C331" s="5"/>
      <c r="D331" s="5"/>
      <c r="E331" s="5"/>
      <c r="F331" s="2"/>
      <c r="G331" s="3" t="s">
        <v>555</v>
      </c>
      <c r="H331" s="3" t="s">
        <v>37</v>
      </c>
      <c r="I331" s="2"/>
      <c r="J331" s="3" t="s">
        <v>556</v>
      </c>
      <c r="K331" s="3"/>
      <c r="L331" s="7"/>
    </row>
    <row r="332" spans="1:12" ht="25" x14ac:dyDescent="0.25">
      <c r="A332" s="5"/>
      <c r="B332" s="5"/>
      <c r="C332" s="5"/>
      <c r="D332" s="5"/>
      <c r="E332" s="5"/>
      <c r="F332" s="2"/>
      <c r="G332" s="3" t="s">
        <v>555</v>
      </c>
      <c r="H332" s="3" t="s">
        <v>37</v>
      </c>
      <c r="I332" s="2"/>
      <c r="J332" s="3" t="s">
        <v>557</v>
      </c>
      <c r="K332" s="3"/>
      <c r="L332" s="7"/>
    </row>
    <row r="333" spans="1:12" ht="25" x14ac:dyDescent="0.25">
      <c r="A333" s="5"/>
      <c r="B333" s="5"/>
      <c r="C333" s="5"/>
      <c r="D333" s="5"/>
      <c r="E333" s="5"/>
      <c r="F333" s="2"/>
      <c r="G333" s="3" t="s">
        <v>555</v>
      </c>
      <c r="H333" s="3" t="s">
        <v>37</v>
      </c>
      <c r="I333" s="2"/>
      <c r="J333" s="3" t="s">
        <v>228</v>
      </c>
      <c r="K333" s="3"/>
      <c r="L333" s="7"/>
    </row>
    <row r="334" spans="1:12" ht="25" x14ac:dyDescent="0.25">
      <c r="A334" s="5"/>
      <c r="B334" s="5"/>
      <c r="C334" s="5"/>
      <c r="D334" s="5"/>
      <c r="E334" s="5"/>
      <c r="F334" s="2"/>
      <c r="G334" s="3" t="s">
        <v>560</v>
      </c>
      <c r="H334" s="3" t="s">
        <v>37</v>
      </c>
      <c r="I334" s="2"/>
      <c r="J334" s="3" t="s">
        <v>561</v>
      </c>
      <c r="K334" s="3"/>
      <c r="L334" s="7"/>
    </row>
    <row r="335" spans="1:12" ht="25" x14ac:dyDescent="0.25">
      <c r="A335" s="5"/>
      <c r="B335" s="5"/>
      <c r="C335" s="5"/>
      <c r="D335" s="5"/>
      <c r="E335" s="5"/>
      <c r="F335" s="2"/>
      <c r="G335" s="3" t="s">
        <v>560</v>
      </c>
      <c r="H335" s="3" t="s">
        <v>37</v>
      </c>
      <c r="I335" s="2"/>
      <c r="J335" s="3" t="s">
        <v>562</v>
      </c>
      <c r="K335" s="3"/>
      <c r="L335" s="7"/>
    </row>
    <row r="336" spans="1:12" ht="25" x14ac:dyDescent="0.25">
      <c r="A336" s="5"/>
      <c r="B336" s="5"/>
      <c r="C336" s="5"/>
      <c r="D336" s="5"/>
      <c r="E336" s="5"/>
      <c r="F336" s="2"/>
      <c r="G336" s="3" t="s">
        <v>560</v>
      </c>
      <c r="H336" s="3" t="s">
        <v>37</v>
      </c>
      <c r="I336" s="2"/>
      <c r="J336" s="3" t="s">
        <v>228</v>
      </c>
      <c r="K336" s="3"/>
      <c r="L336" s="7"/>
    </row>
    <row r="337" spans="1:12" ht="37.5" x14ac:dyDescent="0.25">
      <c r="A337" s="5"/>
      <c r="B337" s="5"/>
      <c r="C337" s="5"/>
      <c r="D337" s="5"/>
      <c r="E337" s="5"/>
      <c r="F337" s="2"/>
      <c r="G337" s="3" t="s">
        <v>563</v>
      </c>
      <c r="H337" s="3"/>
      <c r="I337" s="2"/>
      <c r="J337" s="3"/>
      <c r="K337" s="3"/>
      <c r="L337" s="7"/>
    </row>
    <row r="338" spans="1:12" ht="12.5" x14ac:dyDescent="0.25">
      <c r="A338" s="5"/>
      <c r="B338" s="5"/>
      <c r="C338" s="5"/>
      <c r="D338" s="5"/>
      <c r="E338" s="5"/>
      <c r="F338" s="2"/>
      <c r="G338" s="3" t="s">
        <v>32</v>
      </c>
      <c r="H338" s="3"/>
      <c r="I338" s="2"/>
      <c r="J338" s="3"/>
      <c r="K338" s="3"/>
      <c r="L338" s="7"/>
    </row>
    <row r="339" spans="1:12" ht="12.5" x14ac:dyDescent="0.25">
      <c r="A339" s="5"/>
      <c r="B339" s="5"/>
      <c r="C339" s="5"/>
      <c r="D339" s="5"/>
      <c r="E339" s="5"/>
      <c r="F339" s="2"/>
      <c r="G339" s="3" t="s">
        <v>33</v>
      </c>
      <c r="H339" s="3"/>
      <c r="I339" s="2"/>
      <c r="J339" s="3"/>
      <c r="K339" s="3"/>
      <c r="L339" s="7"/>
    </row>
    <row r="340" spans="1:12" ht="12.5" x14ac:dyDescent="0.25">
      <c r="A340" s="5"/>
      <c r="B340" s="5"/>
      <c r="C340" s="5"/>
      <c r="D340" s="4" t="s">
        <v>558</v>
      </c>
      <c r="E340" s="6" t="s">
        <v>564</v>
      </c>
      <c r="F340" s="2"/>
      <c r="G340" s="3" t="s">
        <v>366</v>
      </c>
      <c r="H340" s="3"/>
      <c r="I340" s="2"/>
      <c r="J340" s="3"/>
      <c r="K340" s="3"/>
      <c r="L340" s="4" t="str">
        <f>IF(OR(AND(ISBLANK($F$28),ISBLANK($F$29))),"",IF(COUNTIF($F$340:$F$342,"&lt;&gt;")=0,"Please select one of the options",IF(COUNTIF($F$340:$F$342,"&lt;&gt;")&gt;1,"Please select only one option from row # 340 to 342","")))</f>
        <v/>
      </c>
    </row>
    <row r="341" spans="1:12" ht="12.5" x14ac:dyDescent="0.25">
      <c r="A341" s="5"/>
      <c r="B341" s="5"/>
      <c r="C341" s="5"/>
      <c r="D341" s="5"/>
      <c r="E341" s="5"/>
      <c r="F341" s="2"/>
      <c r="G341" s="3" t="s">
        <v>2</v>
      </c>
      <c r="H341" s="3"/>
      <c r="I341" s="2"/>
      <c r="J341" s="3"/>
      <c r="K341" s="3"/>
      <c r="L341" s="7"/>
    </row>
    <row r="342" spans="1:12" ht="12.5" x14ac:dyDescent="0.25">
      <c r="A342" s="5"/>
      <c r="B342" s="5"/>
      <c r="C342" s="5"/>
      <c r="D342" s="5"/>
      <c r="E342" s="5"/>
      <c r="F342" s="2"/>
      <c r="G342" s="3" t="s">
        <v>33</v>
      </c>
      <c r="H342" s="3"/>
      <c r="I342" s="2"/>
      <c r="J342" s="3"/>
      <c r="K342" s="3"/>
      <c r="L342" s="7"/>
    </row>
    <row r="343" spans="1:12" ht="25" x14ac:dyDescent="0.25">
      <c r="A343" s="5"/>
      <c r="B343" s="5"/>
      <c r="C343" s="5"/>
      <c r="D343" s="4" t="s">
        <v>565</v>
      </c>
      <c r="E343" s="6" t="s">
        <v>568</v>
      </c>
      <c r="F343" s="2"/>
      <c r="G343" s="3" t="s">
        <v>569</v>
      </c>
      <c r="H343" s="3"/>
      <c r="I343" s="2"/>
      <c r="J343" s="3"/>
      <c r="K343" s="3"/>
      <c r="L343" s="4" t="str">
        <f>IF(OR(AND(ISBLANK($F$28),ISBLANK($F$29)),ISBLANK($F$340)),"",IF(COUNTIF($F$343:$F$360,"&lt;&gt;")=0,"Please select all applicable options",IF(AND(COUNTIF($F$343:$F$358,"&lt;&gt;")&gt;0,COUNTIF($F$359:$F$360,"&lt;&gt;")&gt;0),"Do not select any one of 'Not applicable', 'Undisclosed' with other option(s) in the question. Please unselect the option(s)",IF(COUNTIF($F$359:$F$360,"&lt;&gt;")&gt;1,"Please select only one option from row # 349 to 360",""))))</f>
        <v/>
      </c>
    </row>
    <row r="344" spans="1:12" ht="25" x14ac:dyDescent="0.25">
      <c r="A344" s="5"/>
      <c r="B344" s="5"/>
      <c r="C344" s="5"/>
      <c r="D344" s="5"/>
      <c r="E344" s="5"/>
      <c r="F344" s="2"/>
      <c r="G344" s="3" t="s">
        <v>573</v>
      </c>
      <c r="H344" s="3" t="s">
        <v>177</v>
      </c>
      <c r="I344" s="2"/>
      <c r="J344" s="3" t="s">
        <v>179</v>
      </c>
      <c r="K344" s="3"/>
      <c r="L344" s="7"/>
    </row>
    <row r="345" spans="1:12" ht="25" x14ac:dyDescent="0.25">
      <c r="A345" s="5"/>
      <c r="B345" s="5"/>
      <c r="C345" s="5"/>
      <c r="D345" s="5"/>
      <c r="E345" s="5"/>
      <c r="F345" s="2"/>
      <c r="G345" s="3" t="s">
        <v>573</v>
      </c>
      <c r="H345" s="3" t="s">
        <v>177</v>
      </c>
      <c r="I345" s="2"/>
      <c r="J345" s="3" t="s">
        <v>182</v>
      </c>
      <c r="K345" s="3"/>
      <c r="L345" s="7"/>
    </row>
    <row r="346" spans="1:12" ht="25" x14ac:dyDescent="0.25">
      <c r="A346" s="5"/>
      <c r="B346" s="5"/>
      <c r="C346" s="5"/>
      <c r="D346" s="5"/>
      <c r="E346" s="5"/>
      <c r="F346" s="2"/>
      <c r="G346" s="3" t="s">
        <v>573</v>
      </c>
      <c r="H346" s="3" t="s">
        <v>177</v>
      </c>
      <c r="I346" s="2"/>
      <c r="J346" s="3" t="s">
        <v>184</v>
      </c>
      <c r="K346" s="3"/>
      <c r="L346" s="7"/>
    </row>
    <row r="347" spans="1:12" ht="25" x14ac:dyDescent="0.25">
      <c r="A347" s="5"/>
      <c r="B347" s="5"/>
      <c r="C347" s="5"/>
      <c r="D347" s="5"/>
      <c r="E347" s="5"/>
      <c r="F347" s="2"/>
      <c r="G347" s="3" t="s">
        <v>573</v>
      </c>
      <c r="H347" s="3" t="s">
        <v>177</v>
      </c>
      <c r="I347" s="2"/>
      <c r="J347" s="3" t="s">
        <v>186</v>
      </c>
      <c r="K347" s="3"/>
      <c r="L347" s="7"/>
    </row>
    <row r="348" spans="1:12" ht="25" x14ac:dyDescent="0.25">
      <c r="A348" s="5"/>
      <c r="B348" s="5"/>
      <c r="C348" s="5"/>
      <c r="D348" s="5"/>
      <c r="E348" s="5"/>
      <c r="F348" s="2"/>
      <c r="G348" s="3" t="s">
        <v>573</v>
      </c>
      <c r="H348" s="3" t="s">
        <v>177</v>
      </c>
      <c r="I348" s="2"/>
      <c r="J348" s="3" t="s">
        <v>188</v>
      </c>
      <c r="K348" s="3"/>
      <c r="L348" s="7"/>
    </row>
    <row r="349" spans="1:12" ht="25" x14ac:dyDescent="0.25">
      <c r="A349" s="5"/>
      <c r="B349" s="5"/>
      <c r="C349" s="5"/>
      <c r="D349" s="5"/>
      <c r="E349" s="5"/>
      <c r="F349" s="2"/>
      <c r="G349" s="3" t="s">
        <v>573</v>
      </c>
      <c r="H349" s="3" t="s">
        <v>177</v>
      </c>
      <c r="I349" s="2"/>
      <c r="J349" s="3" t="s">
        <v>33</v>
      </c>
      <c r="K349" s="3"/>
      <c r="L349" s="7"/>
    </row>
    <row r="350" spans="1:12" ht="37.5" x14ac:dyDescent="0.25">
      <c r="A350" s="5"/>
      <c r="B350" s="5"/>
      <c r="C350" s="5"/>
      <c r="D350" s="5"/>
      <c r="E350" s="5"/>
      <c r="F350" s="2"/>
      <c r="G350" s="3" t="s">
        <v>576</v>
      </c>
      <c r="H350" s="3"/>
      <c r="I350" s="2"/>
      <c r="J350" s="3"/>
      <c r="K350" s="3"/>
      <c r="L350" s="7"/>
    </row>
    <row r="351" spans="1:12" ht="25" x14ac:dyDescent="0.25">
      <c r="A351" s="5"/>
      <c r="B351" s="5"/>
      <c r="C351" s="5"/>
      <c r="D351" s="5"/>
      <c r="E351" s="5"/>
      <c r="F351" s="2"/>
      <c r="G351" s="3" t="s">
        <v>577</v>
      </c>
      <c r="H351" s="3" t="s">
        <v>177</v>
      </c>
      <c r="I351" s="2"/>
      <c r="J351" s="3" t="s">
        <v>179</v>
      </c>
      <c r="K351" s="3"/>
      <c r="L351" s="7"/>
    </row>
    <row r="352" spans="1:12" ht="25" x14ac:dyDescent="0.25">
      <c r="A352" s="5"/>
      <c r="B352" s="5"/>
      <c r="C352" s="5"/>
      <c r="D352" s="5"/>
      <c r="E352" s="5"/>
      <c r="F352" s="2"/>
      <c r="G352" s="3" t="s">
        <v>577</v>
      </c>
      <c r="H352" s="3" t="s">
        <v>177</v>
      </c>
      <c r="I352" s="2"/>
      <c r="J352" s="3" t="s">
        <v>182</v>
      </c>
      <c r="K352" s="3"/>
      <c r="L352" s="7"/>
    </row>
    <row r="353" spans="1:12" ht="25" x14ac:dyDescent="0.25">
      <c r="A353" s="5"/>
      <c r="B353" s="5"/>
      <c r="C353" s="5"/>
      <c r="D353" s="5"/>
      <c r="E353" s="5"/>
      <c r="F353" s="2"/>
      <c r="G353" s="3" t="s">
        <v>577</v>
      </c>
      <c r="H353" s="3" t="s">
        <v>177</v>
      </c>
      <c r="I353" s="2"/>
      <c r="J353" s="3" t="s">
        <v>184</v>
      </c>
      <c r="K353" s="3"/>
      <c r="L353" s="7"/>
    </row>
    <row r="354" spans="1:12" ht="25" x14ac:dyDescent="0.25">
      <c r="A354" s="5"/>
      <c r="B354" s="5"/>
      <c r="C354" s="5"/>
      <c r="D354" s="5"/>
      <c r="E354" s="5"/>
      <c r="F354" s="2"/>
      <c r="G354" s="3" t="s">
        <v>577</v>
      </c>
      <c r="H354" s="3" t="s">
        <v>177</v>
      </c>
      <c r="I354" s="2"/>
      <c r="J354" s="3" t="s">
        <v>186</v>
      </c>
      <c r="K354" s="3"/>
      <c r="L354" s="7"/>
    </row>
    <row r="355" spans="1:12" ht="25" x14ac:dyDescent="0.25">
      <c r="A355" s="5"/>
      <c r="B355" s="5"/>
      <c r="C355" s="5"/>
      <c r="D355" s="5"/>
      <c r="E355" s="5"/>
      <c r="F355" s="2"/>
      <c r="G355" s="3" t="s">
        <v>577</v>
      </c>
      <c r="H355" s="3" t="s">
        <v>177</v>
      </c>
      <c r="I355" s="2"/>
      <c r="J355" s="3" t="s">
        <v>188</v>
      </c>
      <c r="K355" s="3"/>
      <c r="L355" s="7"/>
    </row>
    <row r="356" spans="1:12" ht="25" x14ac:dyDescent="0.25">
      <c r="A356" s="5"/>
      <c r="B356" s="5"/>
      <c r="C356" s="5"/>
      <c r="D356" s="5"/>
      <c r="E356" s="5"/>
      <c r="F356" s="2"/>
      <c r="G356" s="3" t="s">
        <v>577</v>
      </c>
      <c r="H356" s="3" t="s">
        <v>177</v>
      </c>
      <c r="I356" s="2"/>
      <c r="J356" s="3" t="s">
        <v>33</v>
      </c>
      <c r="K356" s="3"/>
      <c r="L356" s="7"/>
    </row>
    <row r="357" spans="1:12" ht="25" x14ac:dyDescent="0.25">
      <c r="A357" s="5"/>
      <c r="B357" s="5"/>
      <c r="C357" s="5"/>
      <c r="D357" s="5"/>
      <c r="E357" s="5"/>
      <c r="F357" s="2"/>
      <c r="G357" s="3" t="s">
        <v>584</v>
      </c>
      <c r="H357" s="3"/>
      <c r="I357" s="2"/>
      <c r="J357" s="3"/>
      <c r="K357" s="3"/>
      <c r="L357" s="7"/>
    </row>
    <row r="358" spans="1:12" ht="37.5" x14ac:dyDescent="0.25">
      <c r="A358" s="5"/>
      <c r="B358" s="5"/>
      <c r="C358" s="5"/>
      <c r="D358" s="5"/>
      <c r="E358" s="5"/>
      <c r="F358" s="2"/>
      <c r="G358" s="3" t="s">
        <v>585</v>
      </c>
      <c r="H358" s="3"/>
      <c r="I358" s="2"/>
      <c r="J358" s="3"/>
      <c r="K358" s="3"/>
      <c r="L358" s="7"/>
    </row>
    <row r="359" spans="1:12" ht="12.5" x14ac:dyDescent="0.25">
      <c r="A359" s="5"/>
      <c r="B359" s="5"/>
      <c r="C359" s="5"/>
      <c r="D359" s="5"/>
      <c r="E359" s="5"/>
      <c r="F359" s="2"/>
      <c r="G359" s="3" t="s">
        <v>32</v>
      </c>
      <c r="H359" s="3"/>
      <c r="I359" s="2"/>
      <c r="J359" s="3"/>
      <c r="K359" s="3"/>
      <c r="L359" s="7"/>
    </row>
    <row r="360" spans="1:12" ht="12.5" x14ac:dyDescent="0.25">
      <c r="A360" s="5"/>
      <c r="B360" s="5"/>
      <c r="C360" s="5"/>
      <c r="D360" s="5"/>
      <c r="E360" s="5"/>
      <c r="F360" s="2"/>
      <c r="G360" s="3" t="s">
        <v>33</v>
      </c>
      <c r="H360" s="3"/>
      <c r="I360" s="2"/>
      <c r="J360" s="3"/>
      <c r="K360" s="3"/>
      <c r="L360" s="7"/>
    </row>
    <row r="361" spans="1:12" ht="25" x14ac:dyDescent="0.25">
      <c r="A361" s="5"/>
      <c r="B361" s="4" t="s">
        <v>578</v>
      </c>
      <c r="C361" s="4" t="s">
        <v>586</v>
      </c>
      <c r="D361" s="4" t="s">
        <v>580</v>
      </c>
      <c r="E361" s="6" t="s">
        <v>587</v>
      </c>
      <c r="F361" s="2"/>
      <c r="G361" s="3" t="s">
        <v>588</v>
      </c>
      <c r="H361" s="3" t="s">
        <v>37</v>
      </c>
      <c r="I361" s="2"/>
      <c r="J361" s="3" t="s">
        <v>589</v>
      </c>
      <c r="K361" s="3"/>
      <c r="L361" s="4" t="str">
        <f>IF(OR(AND(ISBLANK($F$35),ISBLANK($F$36))),"",IF(COUNTIF($F$361:$F$376,"&lt;&gt;")=0,"Please select all applicable options",IF(AND(COUNTIF($F$361:$F$374,"&lt;&gt;")&gt;0,COUNTIF($F$375:$F$376,"&lt;&gt;")&gt;0),"Do not select any one of 'Not applicable', 'Undisclosed' with other option(s) in the question. Please unselect the option(s)",IF(COUNTIF($F$375:$F$376,"&lt;&gt;")&gt;1,"Please select only one option from row # 367 to 376",""))))</f>
        <v/>
      </c>
    </row>
    <row r="362" spans="1:12" ht="37.5" x14ac:dyDescent="0.25">
      <c r="A362" s="5"/>
      <c r="B362" s="5"/>
      <c r="C362" s="5"/>
      <c r="D362" s="5"/>
      <c r="E362" s="5"/>
      <c r="F362" s="2"/>
      <c r="G362" s="3" t="s">
        <v>588</v>
      </c>
      <c r="H362" s="3" t="s">
        <v>37</v>
      </c>
      <c r="I362" s="2"/>
      <c r="J362" s="3" t="s">
        <v>615</v>
      </c>
      <c r="K362" s="3"/>
      <c r="L362" s="7"/>
    </row>
    <row r="363" spans="1:12" ht="25" x14ac:dyDescent="0.25">
      <c r="A363" s="5"/>
      <c r="B363" s="5"/>
      <c r="C363" s="5"/>
      <c r="D363" s="5"/>
      <c r="E363" s="5"/>
      <c r="F363" s="2"/>
      <c r="G363" s="3" t="s">
        <v>588</v>
      </c>
      <c r="H363" s="3" t="s">
        <v>37</v>
      </c>
      <c r="I363" s="2"/>
      <c r="J363" s="3" t="s">
        <v>228</v>
      </c>
      <c r="K363" s="3"/>
      <c r="L363" s="7"/>
    </row>
    <row r="364" spans="1:12" ht="25" x14ac:dyDescent="0.25">
      <c r="A364" s="5"/>
      <c r="B364" s="5"/>
      <c r="C364" s="5"/>
      <c r="D364" s="5"/>
      <c r="E364" s="5"/>
      <c r="F364" s="2"/>
      <c r="G364" s="3" t="s">
        <v>618</v>
      </c>
      <c r="H364" s="3"/>
      <c r="I364" s="2"/>
      <c r="J364" s="3"/>
      <c r="K364" s="3"/>
      <c r="L364" s="7"/>
    </row>
    <row r="365" spans="1:12" ht="50" x14ac:dyDescent="0.25">
      <c r="A365" s="5"/>
      <c r="B365" s="5"/>
      <c r="C365" s="5"/>
      <c r="D365" s="5"/>
      <c r="E365" s="5"/>
      <c r="F365" s="2"/>
      <c r="G365" s="3" t="s">
        <v>619</v>
      </c>
      <c r="H365" s="3"/>
      <c r="I365" s="2"/>
      <c r="J365" s="3"/>
      <c r="K365" s="3"/>
      <c r="L365" s="7"/>
    </row>
    <row r="366" spans="1:12" ht="25" x14ac:dyDescent="0.25">
      <c r="A366" s="5"/>
      <c r="B366" s="5"/>
      <c r="C366" s="5"/>
      <c r="D366" s="5"/>
      <c r="E366" s="5"/>
      <c r="F366" s="2"/>
      <c r="G366" s="3" t="s">
        <v>620</v>
      </c>
      <c r="H366" s="3" t="s">
        <v>37</v>
      </c>
      <c r="I366" s="2"/>
      <c r="J366" s="3" t="s">
        <v>621</v>
      </c>
      <c r="K366" s="3"/>
      <c r="L366" s="7"/>
    </row>
    <row r="367" spans="1:12" ht="25" x14ac:dyDescent="0.25">
      <c r="A367" s="5"/>
      <c r="B367" s="5"/>
      <c r="C367" s="5"/>
      <c r="D367" s="5"/>
      <c r="E367" s="5"/>
      <c r="F367" s="2"/>
      <c r="G367" s="3" t="s">
        <v>620</v>
      </c>
      <c r="H367" s="3" t="s">
        <v>37</v>
      </c>
      <c r="I367" s="2"/>
      <c r="J367" s="3" t="s">
        <v>622</v>
      </c>
      <c r="K367" s="3"/>
      <c r="L367" s="7"/>
    </row>
    <row r="368" spans="1:12" ht="25" x14ac:dyDescent="0.25">
      <c r="A368" s="5"/>
      <c r="B368" s="5"/>
      <c r="C368" s="5"/>
      <c r="D368" s="5"/>
      <c r="E368" s="5"/>
      <c r="F368" s="2"/>
      <c r="G368" s="3" t="s">
        <v>620</v>
      </c>
      <c r="H368" s="3" t="s">
        <v>37</v>
      </c>
      <c r="I368" s="2"/>
      <c r="J368" s="3" t="s">
        <v>623</v>
      </c>
      <c r="K368" s="3"/>
      <c r="L368" s="7"/>
    </row>
    <row r="369" spans="1:12" ht="25" x14ac:dyDescent="0.25">
      <c r="A369" s="5"/>
      <c r="B369" s="5"/>
      <c r="C369" s="5"/>
      <c r="D369" s="5"/>
      <c r="E369" s="5"/>
      <c r="F369" s="2"/>
      <c r="G369" s="3" t="s">
        <v>620</v>
      </c>
      <c r="H369" s="3" t="s">
        <v>37</v>
      </c>
      <c r="I369" s="2"/>
      <c r="J369" s="3" t="s">
        <v>624</v>
      </c>
      <c r="K369" s="3"/>
      <c r="L369" s="7"/>
    </row>
    <row r="370" spans="1:12" ht="37.5" x14ac:dyDescent="0.25">
      <c r="A370" s="5"/>
      <c r="B370" s="5"/>
      <c r="C370" s="5"/>
      <c r="D370" s="5"/>
      <c r="E370" s="5"/>
      <c r="F370" s="2"/>
      <c r="G370" s="3" t="s">
        <v>620</v>
      </c>
      <c r="H370" s="3" t="s">
        <v>37</v>
      </c>
      <c r="I370" s="2"/>
      <c r="J370" s="3" t="s">
        <v>627</v>
      </c>
      <c r="K370" s="3"/>
      <c r="L370" s="7"/>
    </row>
    <row r="371" spans="1:12" ht="50" x14ac:dyDescent="0.25">
      <c r="A371" s="5"/>
      <c r="B371" s="5"/>
      <c r="C371" s="5"/>
      <c r="D371" s="5"/>
      <c r="E371" s="5"/>
      <c r="F371" s="2"/>
      <c r="G371" s="3" t="s">
        <v>620</v>
      </c>
      <c r="H371" s="3" t="s">
        <v>37</v>
      </c>
      <c r="I371" s="2"/>
      <c r="J371" s="3" t="s">
        <v>630</v>
      </c>
      <c r="K371" s="3"/>
      <c r="L371" s="7"/>
    </row>
    <row r="372" spans="1:12" ht="25" x14ac:dyDescent="0.25">
      <c r="A372" s="5"/>
      <c r="B372" s="5"/>
      <c r="C372" s="5"/>
      <c r="D372" s="5"/>
      <c r="E372" s="5"/>
      <c r="F372" s="2"/>
      <c r="G372" s="3" t="s">
        <v>620</v>
      </c>
      <c r="H372" s="3" t="s">
        <v>37</v>
      </c>
      <c r="I372" s="2"/>
      <c r="J372" s="3" t="s">
        <v>228</v>
      </c>
      <c r="K372" s="3"/>
      <c r="L372" s="7"/>
    </row>
    <row r="373" spans="1:12" ht="25" x14ac:dyDescent="0.25">
      <c r="A373" s="5"/>
      <c r="B373" s="5"/>
      <c r="C373" s="5"/>
      <c r="D373" s="5"/>
      <c r="E373" s="5"/>
      <c r="F373" s="2"/>
      <c r="G373" s="3" t="s">
        <v>631</v>
      </c>
      <c r="H373" s="3"/>
      <c r="I373" s="2"/>
      <c r="J373" s="3"/>
      <c r="K373" s="3"/>
      <c r="L373" s="7"/>
    </row>
    <row r="374" spans="1:12" ht="37.5" x14ac:dyDescent="0.25">
      <c r="A374" s="5"/>
      <c r="B374" s="5"/>
      <c r="C374" s="5"/>
      <c r="D374" s="5"/>
      <c r="E374" s="5"/>
      <c r="F374" s="2"/>
      <c r="G374" s="3" t="s">
        <v>632</v>
      </c>
      <c r="H374" s="3"/>
      <c r="I374" s="2"/>
      <c r="J374" s="3"/>
      <c r="K374" s="3"/>
      <c r="L374" s="7"/>
    </row>
    <row r="375" spans="1:12" ht="12.5" x14ac:dyDescent="0.25">
      <c r="A375" s="5"/>
      <c r="B375" s="5"/>
      <c r="C375" s="5"/>
      <c r="D375" s="5"/>
      <c r="E375" s="5"/>
      <c r="F375" s="2"/>
      <c r="G375" s="3" t="s">
        <v>32</v>
      </c>
      <c r="H375" s="3"/>
      <c r="I375" s="2"/>
      <c r="J375" s="3"/>
      <c r="K375" s="3"/>
      <c r="L375" s="7"/>
    </row>
    <row r="376" spans="1:12" ht="12.5" x14ac:dyDescent="0.25">
      <c r="A376" s="5"/>
      <c r="B376" s="5"/>
      <c r="C376" s="5"/>
      <c r="D376" s="5"/>
      <c r="E376" s="5"/>
      <c r="F376" s="2"/>
      <c r="G376" s="3" t="s">
        <v>33</v>
      </c>
      <c r="H376" s="3"/>
      <c r="I376" s="2"/>
      <c r="J376" s="3"/>
      <c r="K376" s="3"/>
      <c r="L376" s="7"/>
    </row>
    <row r="377" spans="1:12" ht="25" x14ac:dyDescent="0.25">
      <c r="A377" s="5"/>
      <c r="B377" s="5"/>
      <c r="C377" s="5"/>
      <c r="D377" s="4" t="s">
        <v>602</v>
      </c>
      <c r="E377" s="6" t="s">
        <v>633</v>
      </c>
      <c r="F377" s="2"/>
      <c r="G377" s="3" t="s">
        <v>634</v>
      </c>
      <c r="H377" s="3"/>
      <c r="I377" s="2"/>
      <c r="J377" s="3"/>
      <c r="K377" s="3"/>
      <c r="L377" s="4" t="str">
        <f>IF(OR(AND(ISBLANK($F$35),ISBLANK($F$36))),"",IF(COUNTIF($F$377:$F$386,"&lt;&gt;")=0,"Please select all applicable options",IF(AND(COUNTIF($F$377:$F$384,"&lt;&gt;")&gt;0,COUNTIF($F$385:$F$386,"&lt;&gt;")&gt;0),"Do not select any one of 'Not applicable', 'Undisclosed' with other option(s) in the question. Please unselect the option(s)",IF(COUNTIF($F$385:$F$386,"&lt;&gt;")&gt;1,"Please select only one option from row # 380 to 386",""))))</f>
        <v/>
      </c>
    </row>
    <row r="378" spans="1:12" ht="50" x14ac:dyDescent="0.25">
      <c r="A378" s="5"/>
      <c r="B378" s="5"/>
      <c r="C378" s="5"/>
      <c r="D378" s="5"/>
      <c r="E378" s="5"/>
      <c r="F378" s="2"/>
      <c r="G378" s="3" t="s">
        <v>645</v>
      </c>
      <c r="H378" s="3"/>
      <c r="I378" s="2"/>
      <c r="J378" s="3"/>
      <c r="K378" s="3"/>
      <c r="L378" s="7"/>
    </row>
    <row r="379" spans="1:12" ht="50" x14ac:dyDescent="0.25">
      <c r="A379" s="5"/>
      <c r="B379" s="5"/>
      <c r="C379" s="5"/>
      <c r="D379" s="5"/>
      <c r="E379" s="5"/>
      <c r="F379" s="2"/>
      <c r="G379" s="3" t="s">
        <v>648</v>
      </c>
      <c r="H379" s="3" t="s">
        <v>177</v>
      </c>
      <c r="I379" s="2"/>
      <c r="J379" s="3" t="s">
        <v>179</v>
      </c>
      <c r="K379" s="3"/>
      <c r="L379" s="7"/>
    </row>
    <row r="380" spans="1:12" ht="50" x14ac:dyDescent="0.25">
      <c r="A380" s="5"/>
      <c r="B380" s="5"/>
      <c r="C380" s="5"/>
      <c r="D380" s="5"/>
      <c r="E380" s="5"/>
      <c r="F380" s="2"/>
      <c r="G380" s="3" t="s">
        <v>648</v>
      </c>
      <c r="H380" s="3" t="s">
        <v>177</v>
      </c>
      <c r="I380" s="2"/>
      <c r="J380" s="3" t="s">
        <v>182</v>
      </c>
      <c r="K380" s="3"/>
      <c r="L380" s="7"/>
    </row>
    <row r="381" spans="1:12" ht="50" x14ac:dyDescent="0.25">
      <c r="A381" s="5"/>
      <c r="B381" s="5"/>
      <c r="C381" s="5"/>
      <c r="D381" s="5"/>
      <c r="E381" s="5"/>
      <c r="F381" s="2"/>
      <c r="G381" s="3" t="s">
        <v>648</v>
      </c>
      <c r="H381" s="3" t="s">
        <v>177</v>
      </c>
      <c r="I381" s="2"/>
      <c r="J381" s="3" t="s">
        <v>184</v>
      </c>
      <c r="K381" s="3"/>
      <c r="L381" s="7"/>
    </row>
    <row r="382" spans="1:12" ht="50" x14ac:dyDescent="0.25">
      <c r="A382" s="5"/>
      <c r="B382" s="5"/>
      <c r="C382" s="5"/>
      <c r="D382" s="5"/>
      <c r="E382" s="5"/>
      <c r="F382" s="2"/>
      <c r="G382" s="3" t="s">
        <v>648</v>
      </c>
      <c r="H382" s="3" t="s">
        <v>177</v>
      </c>
      <c r="I382" s="2"/>
      <c r="J382" s="3" t="s">
        <v>186</v>
      </c>
      <c r="K382" s="3"/>
      <c r="L382" s="7"/>
    </row>
    <row r="383" spans="1:12" ht="50" x14ac:dyDescent="0.25">
      <c r="A383" s="5"/>
      <c r="B383" s="5"/>
      <c r="C383" s="5"/>
      <c r="D383" s="5"/>
      <c r="E383" s="5"/>
      <c r="F383" s="2"/>
      <c r="G383" s="3" t="s">
        <v>648</v>
      </c>
      <c r="H383" s="3" t="s">
        <v>177</v>
      </c>
      <c r="I383" s="2"/>
      <c r="J383" s="3" t="s">
        <v>188</v>
      </c>
      <c r="K383" s="3"/>
      <c r="L383" s="7"/>
    </row>
    <row r="384" spans="1:12" ht="50" x14ac:dyDescent="0.25">
      <c r="A384" s="5"/>
      <c r="B384" s="5"/>
      <c r="C384" s="5"/>
      <c r="D384" s="5"/>
      <c r="E384" s="5"/>
      <c r="F384" s="2"/>
      <c r="G384" s="3" t="s">
        <v>648</v>
      </c>
      <c r="H384" s="3" t="s">
        <v>177</v>
      </c>
      <c r="I384" s="2"/>
      <c r="J384" s="3" t="s">
        <v>33</v>
      </c>
      <c r="K384" s="3"/>
      <c r="L384" s="7"/>
    </row>
    <row r="385" spans="1:12" ht="12.5" x14ac:dyDescent="0.25">
      <c r="A385" s="5"/>
      <c r="B385" s="5"/>
      <c r="C385" s="5"/>
      <c r="D385" s="5"/>
      <c r="E385" s="5"/>
      <c r="F385" s="2"/>
      <c r="G385" s="3" t="s">
        <v>32</v>
      </c>
      <c r="H385" s="3"/>
      <c r="I385" s="2"/>
      <c r="J385" s="3"/>
      <c r="K385" s="3"/>
      <c r="L385" s="7"/>
    </row>
    <row r="386" spans="1:12" ht="12.5" x14ac:dyDescent="0.25">
      <c r="A386" s="5"/>
      <c r="B386" s="5"/>
      <c r="C386" s="5"/>
      <c r="D386" s="5"/>
      <c r="E386" s="5"/>
      <c r="F386" s="2"/>
      <c r="G386" s="3" t="s">
        <v>33</v>
      </c>
      <c r="H386" s="3"/>
      <c r="I386" s="2"/>
      <c r="J386" s="3"/>
      <c r="K386" s="3"/>
      <c r="L386" s="7"/>
    </row>
    <row r="387" spans="1:12" ht="12.5" x14ac:dyDescent="0.25">
      <c r="A387" s="5"/>
      <c r="B387" s="5"/>
      <c r="C387" s="5"/>
      <c r="D387" s="4" t="s">
        <v>607</v>
      </c>
      <c r="E387" s="6" t="s">
        <v>658</v>
      </c>
      <c r="F387" s="2"/>
      <c r="G387" s="3" t="s">
        <v>659</v>
      </c>
      <c r="H387" s="3"/>
      <c r="I387" s="2"/>
      <c r="J387" s="3"/>
      <c r="K387" s="3"/>
      <c r="L387" s="4" t="str">
        <f>IF(OR(AND(ISBLANK($F$35),ISBLANK($F$36))),"",IF(COUNTIF($F$387:$F$389,"&lt;&gt;")=0,"Please select one of the options",IF(COUNTIF($F$387:$F$389,"&lt;&gt;")&gt;1,"Please select only one option from row # 387 to 389","")))</f>
        <v/>
      </c>
    </row>
    <row r="388" spans="1:12" ht="12.5" x14ac:dyDescent="0.25">
      <c r="A388" s="5"/>
      <c r="B388" s="5"/>
      <c r="C388" s="5"/>
      <c r="D388" s="5"/>
      <c r="E388" s="5"/>
      <c r="F388" s="2"/>
      <c r="G388" s="3" t="s">
        <v>663</v>
      </c>
      <c r="H388" s="3"/>
      <c r="I388" s="2"/>
      <c r="J388" s="3"/>
      <c r="K388" s="3"/>
      <c r="L388" s="7"/>
    </row>
    <row r="389" spans="1:12" ht="12.5" x14ac:dyDescent="0.25">
      <c r="A389" s="5"/>
      <c r="B389" s="5"/>
      <c r="C389" s="5"/>
      <c r="D389" s="5"/>
      <c r="E389" s="5"/>
      <c r="F389" s="2"/>
      <c r="G389" s="3" t="s">
        <v>33</v>
      </c>
      <c r="H389" s="3"/>
      <c r="I389" s="2"/>
      <c r="J389" s="3"/>
      <c r="K389" s="3"/>
      <c r="L389" s="7"/>
    </row>
    <row r="390" spans="1:12" ht="37.5" x14ac:dyDescent="0.25">
      <c r="A390" s="5"/>
      <c r="B390" s="5"/>
      <c r="C390" s="5"/>
      <c r="D390" s="4" t="s">
        <v>611</v>
      </c>
      <c r="E390" s="6" t="s">
        <v>664</v>
      </c>
      <c r="F390" s="2"/>
      <c r="G390" s="3" t="s">
        <v>665</v>
      </c>
      <c r="H390" s="3"/>
      <c r="I390" s="2"/>
      <c r="J390" s="3"/>
      <c r="K390" s="3"/>
      <c r="L390" s="4" t="str">
        <f>IF(OR(AND(ISBLANK($F$35),ISBLANK($F$36)),ISBLANK($F$387)),"",IF(COUNTIF($F$390:$F$401,"&lt;&gt;")=0,"Please select all applicable options",IF(AND(COUNTIF($F$390:$F$399,"&lt;&gt;")&gt;0,COUNTIF($F$400:$F$401,"&lt;&gt;")&gt;0),"Do not select any one of 'Not applicable', 'Undisclosed' with other option(s) in the question. Please unselect the option(s)",IF(COUNTIF($F$400:$F$401,"&lt;&gt;")&gt;1,"Please select only one option from row # 395 to 401",""))))</f>
        <v/>
      </c>
    </row>
    <row r="391" spans="1:12" ht="25" x14ac:dyDescent="0.25">
      <c r="A391" s="5"/>
      <c r="B391" s="5"/>
      <c r="C391" s="5"/>
      <c r="D391" s="5"/>
      <c r="E391" s="5"/>
      <c r="F391" s="2"/>
      <c r="G391" s="3" t="s">
        <v>672</v>
      </c>
      <c r="H391" s="3"/>
      <c r="I391" s="2"/>
      <c r="J391" s="3"/>
      <c r="K391" s="3"/>
      <c r="L391" s="7"/>
    </row>
    <row r="392" spans="1:12" ht="25" x14ac:dyDescent="0.25">
      <c r="A392" s="5"/>
      <c r="B392" s="5"/>
      <c r="C392" s="5"/>
      <c r="D392" s="5"/>
      <c r="E392" s="5"/>
      <c r="F392" s="2"/>
      <c r="G392" s="3" t="s">
        <v>673</v>
      </c>
      <c r="H392" s="3"/>
      <c r="I392" s="2"/>
      <c r="J392" s="3"/>
      <c r="K392" s="3"/>
      <c r="L392" s="7"/>
    </row>
    <row r="393" spans="1:12" ht="25" x14ac:dyDescent="0.25">
      <c r="A393" s="5"/>
      <c r="B393" s="5"/>
      <c r="C393" s="5"/>
      <c r="D393" s="5"/>
      <c r="E393" s="5"/>
      <c r="F393" s="2"/>
      <c r="G393" s="3" t="s">
        <v>674</v>
      </c>
      <c r="H393" s="3" t="s">
        <v>177</v>
      </c>
      <c r="I393" s="2"/>
      <c r="J393" s="3" t="s">
        <v>179</v>
      </c>
      <c r="K393" s="3"/>
      <c r="L393" s="7"/>
    </row>
    <row r="394" spans="1:12" ht="25" x14ac:dyDescent="0.25">
      <c r="A394" s="5"/>
      <c r="B394" s="5"/>
      <c r="C394" s="5"/>
      <c r="D394" s="5"/>
      <c r="E394" s="5"/>
      <c r="F394" s="2"/>
      <c r="G394" s="3" t="s">
        <v>674</v>
      </c>
      <c r="H394" s="3" t="s">
        <v>177</v>
      </c>
      <c r="I394" s="2"/>
      <c r="J394" s="3" t="s">
        <v>182</v>
      </c>
      <c r="K394" s="3"/>
      <c r="L394" s="7"/>
    </row>
    <row r="395" spans="1:12" ht="25" x14ac:dyDescent="0.25">
      <c r="A395" s="5"/>
      <c r="B395" s="5"/>
      <c r="C395" s="5"/>
      <c r="D395" s="5"/>
      <c r="E395" s="5"/>
      <c r="F395" s="2"/>
      <c r="G395" s="3" t="s">
        <v>674</v>
      </c>
      <c r="H395" s="3" t="s">
        <v>177</v>
      </c>
      <c r="I395" s="2"/>
      <c r="J395" s="3" t="s">
        <v>184</v>
      </c>
      <c r="K395" s="3"/>
      <c r="L395" s="7"/>
    </row>
    <row r="396" spans="1:12" ht="25" x14ac:dyDescent="0.25">
      <c r="A396" s="5"/>
      <c r="B396" s="5"/>
      <c r="C396" s="5"/>
      <c r="D396" s="5"/>
      <c r="E396" s="5"/>
      <c r="F396" s="2"/>
      <c r="G396" s="3" t="s">
        <v>674</v>
      </c>
      <c r="H396" s="3" t="s">
        <v>177</v>
      </c>
      <c r="I396" s="2"/>
      <c r="J396" s="3" t="s">
        <v>186</v>
      </c>
      <c r="K396" s="3"/>
      <c r="L396" s="7"/>
    </row>
    <row r="397" spans="1:12" ht="25" x14ac:dyDescent="0.25">
      <c r="A397" s="5"/>
      <c r="B397" s="5"/>
      <c r="C397" s="5"/>
      <c r="D397" s="5"/>
      <c r="E397" s="5"/>
      <c r="F397" s="2"/>
      <c r="G397" s="3" t="s">
        <v>674</v>
      </c>
      <c r="H397" s="3" t="s">
        <v>177</v>
      </c>
      <c r="I397" s="2"/>
      <c r="J397" s="3" t="s">
        <v>188</v>
      </c>
      <c r="K397" s="3"/>
      <c r="L397" s="7"/>
    </row>
    <row r="398" spans="1:12" ht="25" x14ac:dyDescent="0.25">
      <c r="A398" s="5"/>
      <c r="B398" s="5"/>
      <c r="C398" s="5"/>
      <c r="D398" s="5"/>
      <c r="E398" s="5"/>
      <c r="F398" s="2"/>
      <c r="G398" s="3" t="s">
        <v>674</v>
      </c>
      <c r="H398" s="3" t="s">
        <v>177</v>
      </c>
      <c r="I398" s="2"/>
      <c r="J398" s="3" t="s">
        <v>33</v>
      </c>
      <c r="K398" s="3"/>
      <c r="L398" s="7"/>
    </row>
    <row r="399" spans="1:12" ht="12.5" x14ac:dyDescent="0.25">
      <c r="A399" s="5"/>
      <c r="B399" s="5"/>
      <c r="C399" s="5"/>
      <c r="D399" s="5"/>
      <c r="E399" s="5"/>
      <c r="F399" s="2"/>
      <c r="G399" s="3" t="s">
        <v>139</v>
      </c>
      <c r="H399" s="3"/>
      <c r="I399" s="2"/>
      <c r="J399" s="3"/>
      <c r="K399" s="3"/>
      <c r="L399" s="7"/>
    </row>
    <row r="400" spans="1:12" ht="12.5" x14ac:dyDescent="0.25">
      <c r="A400" s="5"/>
      <c r="B400" s="5"/>
      <c r="C400" s="5"/>
      <c r="D400" s="5"/>
      <c r="E400" s="5"/>
      <c r="F400" s="2"/>
      <c r="G400" s="3" t="s">
        <v>32</v>
      </c>
      <c r="H400" s="3"/>
      <c r="I400" s="2"/>
      <c r="J400" s="3"/>
      <c r="K400" s="3"/>
      <c r="L400" s="7"/>
    </row>
    <row r="401" spans="1:12" ht="12.5" x14ac:dyDescent="0.25">
      <c r="A401" s="5"/>
      <c r="B401" s="5"/>
      <c r="C401" s="5"/>
      <c r="D401" s="5"/>
      <c r="E401" s="5"/>
      <c r="F401" s="2"/>
      <c r="G401" s="3" t="s">
        <v>33</v>
      </c>
      <c r="H401" s="3"/>
      <c r="I401" s="2"/>
      <c r="J401" s="3"/>
      <c r="K401" s="3"/>
      <c r="L401" s="7"/>
    </row>
    <row r="402" spans="1:12" ht="87.5" x14ac:dyDescent="0.25">
      <c r="A402" s="5"/>
      <c r="B402" s="5"/>
      <c r="C402" s="5"/>
      <c r="D402" s="4" t="s">
        <v>625</v>
      </c>
      <c r="E402" s="6" t="s">
        <v>681</v>
      </c>
      <c r="F402" s="2"/>
      <c r="G402" s="3" t="s">
        <v>682</v>
      </c>
      <c r="H402" s="3" t="s">
        <v>37</v>
      </c>
      <c r="I402" s="2"/>
      <c r="J402" s="3" t="s">
        <v>683</v>
      </c>
      <c r="K402" s="3" t="s">
        <v>497</v>
      </c>
      <c r="L402" s="4" t="str">
        <f>IF(OR(AND(ISBLANK($F$35),ISBLANK($F$36))),"",IF(COUNTIF($F$402:$F$421,"&lt;&gt;")=0,"Please select all applicable options",IF(AND(COUNTIF($F$402:$F$419,"&lt;&gt;")&gt;0,COUNTIF($F$420:$F$421,"&lt;&gt;")&gt;0),"Do not select any one of 'Not applicable', 'Undisclosed' with other option(s) in the question. Please unselect the option(s)",IF(COUNTIF($F$420:$F$421,"&lt;&gt;")&gt;1,"Please select only one option from row # 411 to 421",""))))</f>
        <v/>
      </c>
    </row>
    <row r="403" spans="1:12" ht="87.5" x14ac:dyDescent="0.25">
      <c r="A403" s="5"/>
      <c r="B403" s="5"/>
      <c r="C403" s="5"/>
      <c r="D403" s="5"/>
      <c r="E403" s="5"/>
      <c r="F403" s="2"/>
      <c r="G403" s="3" t="s">
        <v>682</v>
      </c>
      <c r="H403" s="3" t="s">
        <v>37</v>
      </c>
      <c r="I403" s="2"/>
      <c r="J403" s="3" t="s">
        <v>689</v>
      </c>
      <c r="K403" s="3"/>
      <c r="L403" s="7"/>
    </row>
    <row r="404" spans="1:12" ht="87.5" x14ac:dyDescent="0.25">
      <c r="A404" s="5"/>
      <c r="B404" s="5"/>
      <c r="C404" s="5"/>
      <c r="D404" s="5"/>
      <c r="E404" s="5"/>
      <c r="F404" s="2"/>
      <c r="G404" s="3" t="s">
        <v>682</v>
      </c>
      <c r="H404" s="3" t="s">
        <v>37</v>
      </c>
      <c r="I404" s="2"/>
      <c r="J404" s="3" t="s">
        <v>690</v>
      </c>
      <c r="K404" s="3"/>
      <c r="L404" s="7"/>
    </row>
    <row r="405" spans="1:12" ht="87.5" x14ac:dyDescent="0.25">
      <c r="A405" s="5"/>
      <c r="B405" s="5"/>
      <c r="C405" s="5"/>
      <c r="D405" s="5"/>
      <c r="E405" s="5"/>
      <c r="F405" s="2"/>
      <c r="G405" s="3" t="s">
        <v>682</v>
      </c>
      <c r="H405" s="3" t="s">
        <v>37</v>
      </c>
      <c r="I405" s="2"/>
      <c r="J405" s="3" t="s">
        <v>691</v>
      </c>
      <c r="K405" s="3"/>
      <c r="L405" s="7"/>
    </row>
    <row r="406" spans="1:12" ht="87.5" x14ac:dyDescent="0.25">
      <c r="A406" s="5"/>
      <c r="B406" s="5"/>
      <c r="C406" s="5"/>
      <c r="D406" s="5"/>
      <c r="E406" s="5"/>
      <c r="F406" s="2"/>
      <c r="G406" s="3" t="s">
        <v>682</v>
      </c>
      <c r="H406" s="3" t="s">
        <v>37</v>
      </c>
      <c r="I406" s="2"/>
      <c r="J406" s="3" t="s">
        <v>692</v>
      </c>
      <c r="K406" s="3"/>
      <c r="L406" s="7"/>
    </row>
    <row r="407" spans="1:12" ht="37.5" x14ac:dyDescent="0.25">
      <c r="A407" s="5"/>
      <c r="B407" s="5"/>
      <c r="C407" s="5"/>
      <c r="D407" s="5"/>
      <c r="E407" s="5"/>
      <c r="F407" s="2"/>
      <c r="G407" s="3" t="s">
        <v>693</v>
      </c>
      <c r="H407" s="3" t="s">
        <v>37</v>
      </c>
      <c r="I407" s="2"/>
      <c r="J407" s="3" t="s">
        <v>694</v>
      </c>
      <c r="K407" s="3"/>
      <c r="L407" s="7"/>
    </row>
    <row r="408" spans="1:12" ht="37.5" x14ac:dyDescent="0.25">
      <c r="A408" s="5"/>
      <c r="B408" s="5"/>
      <c r="C408" s="5"/>
      <c r="D408" s="5"/>
      <c r="E408" s="5"/>
      <c r="F408" s="2"/>
      <c r="G408" s="3" t="s">
        <v>693</v>
      </c>
      <c r="H408" s="3" t="s">
        <v>37</v>
      </c>
      <c r="I408" s="2"/>
      <c r="J408" s="3" t="s">
        <v>695</v>
      </c>
      <c r="K408" s="3"/>
      <c r="L408" s="7"/>
    </row>
    <row r="409" spans="1:12" ht="25" x14ac:dyDescent="0.25">
      <c r="A409" s="5"/>
      <c r="B409" s="5"/>
      <c r="C409" s="5"/>
      <c r="D409" s="5"/>
      <c r="E409" s="5"/>
      <c r="F409" s="2"/>
      <c r="G409" s="3" t="s">
        <v>697</v>
      </c>
      <c r="H409" s="3" t="s">
        <v>37</v>
      </c>
      <c r="I409" s="2"/>
      <c r="J409" s="3" t="s">
        <v>698</v>
      </c>
      <c r="K409" s="3" t="s">
        <v>699</v>
      </c>
      <c r="L409" s="7"/>
    </row>
    <row r="410" spans="1:12" ht="12.5" x14ac:dyDescent="0.25">
      <c r="A410" s="5"/>
      <c r="B410" s="5"/>
      <c r="C410" s="5"/>
      <c r="D410" s="5"/>
      <c r="E410" s="5"/>
      <c r="F410" s="2"/>
      <c r="G410" s="3" t="s">
        <v>697</v>
      </c>
      <c r="H410" s="3" t="s">
        <v>37</v>
      </c>
      <c r="I410" s="2"/>
      <c r="J410" s="3" t="s">
        <v>700</v>
      </c>
      <c r="K410" s="3" t="s">
        <v>701</v>
      </c>
      <c r="L410" s="7"/>
    </row>
    <row r="411" spans="1:12" ht="12.5" x14ac:dyDescent="0.25">
      <c r="A411" s="5"/>
      <c r="B411" s="5"/>
      <c r="C411" s="5"/>
      <c r="D411" s="5"/>
      <c r="E411" s="5"/>
      <c r="F411" s="2"/>
      <c r="G411" s="3" t="s">
        <v>697</v>
      </c>
      <c r="H411" s="3" t="s">
        <v>37</v>
      </c>
      <c r="I411" s="2"/>
      <c r="J411" s="3" t="s">
        <v>702</v>
      </c>
      <c r="K411" s="3" t="s">
        <v>701</v>
      </c>
      <c r="L411" s="7"/>
    </row>
    <row r="412" spans="1:12" ht="25" x14ac:dyDescent="0.25">
      <c r="A412" s="5"/>
      <c r="B412" s="5"/>
      <c r="C412" s="5"/>
      <c r="D412" s="5"/>
      <c r="E412" s="5"/>
      <c r="F412" s="2"/>
      <c r="G412" s="3" t="s">
        <v>697</v>
      </c>
      <c r="H412" s="3" t="s">
        <v>37</v>
      </c>
      <c r="I412" s="2"/>
      <c r="J412" s="3" t="s">
        <v>703</v>
      </c>
      <c r="K412" s="3"/>
      <c r="L412" s="7"/>
    </row>
    <row r="413" spans="1:12" ht="12.5" x14ac:dyDescent="0.25">
      <c r="A413" s="5"/>
      <c r="B413" s="5"/>
      <c r="C413" s="5"/>
      <c r="D413" s="5"/>
      <c r="E413" s="5"/>
      <c r="F413" s="2"/>
      <c r="G413" s="3" t="s">
        <v>697</v>
      </c>
      <c r="H413" s="3" t="s">
        <v>37</v>
      </c>
      <c r="I413" s="2"/>
      <c r="J413" s="3" t="s">
        <v>707</v>
      </c>
      <c r="K413" s="3"/>
      <c r="L413" s="7"/>
    </row>
    <row r="414" spans="1:12" ht="25" x14ac:dyDescent="0.25">
      <c r="A414" s="5"/>
      <c r="B414" s="5"/>
      <c r="C414" s="5"/>
      <c r="D414" s="5"/>
      <c r="E414" s="5"/>
      <c r="F414" s="2"/>
      <c r="G414" s="3" t="s">
        <v>708</v>
      </c>
      <c r="H414" s="3"/>
      <c r="I414" s="2"/>
      <c r="J414" s="3"/>
      <c r="K414" s="3"/>
      <c r="L414" s="7"/>
    </row>
    <row r="415" spans="1:12" ht="25" x14ac:dyDescent="0.25">
      <c r="A415" s="5"/>
      <c r="B415" s="5"/>
      <c r="C415" s="5"/>
      <c r="D415" s="5"/>
      <c r="E415" s="5"/>
      <c r="F415" s="2"/>
      <c r="G415" s="3" t="s">
        <v>709</v>
      </c>
      <c r="H415" s="3"/>
      <c r="I415" s="2"/>
      <c r="J415" s="3"/>
      <c r="K415" s="3"/>
      <c r="L415" s="7"/>
    </row>
    <row r="416" spans="1:12" ht="12.5" x14ac:dyDescent="0.25">
      <c r="A416" s="5"/>
      <c r="B416" s="5"/>
      <c r="C416" s="5"/>
      <c r="D416" s="5"/>
      <c r="E416" s="5"/>
      <c r="F416" s="2"/>
      <c r="G416" s="3" t="s">
        <v>710</v>
      </c>
      <c r="H416" s="3"/>
      <c r="I416" s="2"/>
      <c r="J416" s="3"/>
      <c r="K416" s="3"/>
      <c r="L416" s="7"/>
    </row>
    <row r="417" spans="1:12" ht="37.5" x14ac:dyDescent="0.25">
      <c r="A417" s="5"/>
      <c r="B417" s="5"/>
      <c r="C417" s="5"/>
      <c r="D417" s="5"/>
      <c r="E417" s="5"/>
      <c r="F417" s="2"/>
      <c r="G417" s="3" t="s">
        <v>711</v>
      </c>
      <c r="H417" s="3"/>
      <c r="I417" s="2"/>
      <c r="J417" s="3"/>
      <c r="K417" s="3"/>
      <c r="L417" s="7"/>
    </row>
    <row r="418" spans="1:12" ht="37.5" x14ac:dyDescent="0.25">
      <c r="A418" s="5"/>
      <c r="B418" s="5"/>
      <c r="C418" s="5"/>
      <c r="D418" s="5"/>
      <c r="E418" s="5"/>
      <c r="F418" s="2"/>
      <c r="G418" s="3" t="s">
        <v>712</v>
      </c>
      <c r="H418" s="3"/>
      <c r="I418" s="2"/>
      <c r="J418" s="3"/>
      <c r="K418" s="3"/>
      <c r="L418" s="7"/>
    </row>
    <row r="419" spans="1:12" ht="37.5" x14ac:dyDescent="0.25">
      <c r="A419" s="5"/>
      <c r="B419" s="5"/>
      <c r="C419" s="5"/>
      <c r="D419" s="5"/>
      <c r="E419" s="5"/>
      <c r="F419" s="2"/>
      <c r="G419" s="3" t="s">
        <v>713</v>
      </c>
      <c r="H419" s="3"/>
      <c r="I419" s="2"/>
      <c r="J419" s="3"/>
      <c r="K419" s="3"/>
      <c r="L419" s="7"/>
    </row>
    <row r="420" spans="1:12" ht="12.5" x14ac:dyDescent="0.25">
      <c r="A420" s="5"/>
      <c r="B420" s="5"/>
      <c r="C420" s="5"/>
      <c r="D420" s="5"/>
      <c r="E420" s="5"/>
      <c r="F420" s="2"/>
      <c r="G420" s="3" t="s">
        <v>32</v>
      </c>
      <c r="H420" s="3"/>
      <c r="I420" s="2"/>
      <c r="J420" s="3"/>
      <c r="K420" s="3"/>
      <c r="L420" s="7"/>
    </row>
    <row r="421" spans="1:12" ht="12.5" x14ac:dyDescent="0.25">
      <c r="A421" s="5"/>
      <c r="B421" s="5"/>
      <c r="C421" s="5"/>
      <c r="D421" s="5"/>
      <c r="E421" s="5"/>
      <c r="F421" s="2"/>
      <c r="G421" s="3" t="s">
        <v>33</v>
      </c>
      <c r="H421" s="3"/>
      <c r="I421" s="2"/>
      <c r="J421" s="3"/>
      <c r="K421" s="3"/>
      <c r="L421" s="7"/>
    </row>
    <row r="422" spans="1:12" ht="37.5" x14ac:dyDescent="0.25">
      <c r="A422" s="5"/>
      <c r="B422" s="5"/>
      <c r="C422" s="5"/>
      <c r="D422" s="4" t="s">
        <v>660</v>
      </c>
      <c r="E422" s="6" t="s">
        <v>714</v>
      </c>
      <c r="F422" s="2"/>
      <c r="G422" s="3" t="s">
        <v>715</v>
      </c>
      <c r="H422" s="3" t="s">
        <v>37</v>
      </c>
      <c r="I422" s="2"/>
      <c r="J422" s="3" t="s">
        <v>698</v>
      </c>
      <c r="K422" s="3" t="s">
        <v>699</v>
      </c>
      <c r="L422" s="4" t="str">
        <f>IF(OR(AND(ISBLANK($F$35),ISBLANK($F$36))),"",IF(COUNTIF($F$422:$F$435,"&lt;&gt;")=0,"Please select one of the options",IF(COUNTIF($F$422:$F$435,"&lt;&gt;")&gt;1,"Please select only one option from row # 422 to 435","")))</f>
        <v/>
      </c>
    </row>
    <row r="423" spans="1:12" ht="37.5" x14ac:dyDescent="0.25">
      <c r="A423" s="5"/>
      <c r="B423" s="5"/>
      <c r="C423" s="5"/>
      <c r="D423" s="5"/>
      <c r="E423" s="5"/>
      <c r="F423" s="2"/>
      <c r="G423" s="3" t="s">
        <v>715</v>
      </c>
      <c r="H423" s="3" t="s">
        <v>37</v>
      </c>
      <c r="I423" s="2"/>
      <c r="J423" s="3" t="s">
        <v>700</v>
      </c>
      <c r="K423" s="3" t="s">
        <v>701</v>
      </c>
      <c r="L423" s="7"/>
    </row>
    <row r="424" spans="1:12" ht="37.5" x14ac:dyDescent="0.25">
      <c r="A424" s="5"/>
      <c r="B424" s="5"/>
      <c r="C424" s="5"/>
      <c r="D424" s="5"/>
      <c r="E424" s="5"/>
      <c r="F424" s="2"/>
      <c r="G424" s="3" t="s">
        <v>715</v>
      </c>
      <c r="H424" s="3" t="s">
        <v>37</v>
      </c>
      <c r="I424" s="2"/>
      <c r="J424" s="3" t="s">
        <v>702</v>
      </c>
      <c r="K424" s="3" t="s">
        <v>701</v>
      </c>
      <c r="L424" s="7"/>
    </row>
    <row r="425" spans="1:12" ht="37.5" x14ac:dyDescent="0.25">
      <c r="A425" s="5"/>
      <c r="B425" s="5"/>
      <c r="C425" s="5"/>
      <c r="D425" s="5"/>
      <c r="E425" s="5"/>
      <c r="F425" s="2"/>
      <c r="G425" s="3" t="s">
        <v>715</v>
      </c>
      <c r="H425" s="3" t="s">
        <v>37</v>
      </c>
      <c r="I425" s="2"/>
      <c r="J425" s="3" t="s">
        <v>703</v>
      </c>
      <c r="K425" s="3"/>
      <c r="L425" s="7"/>
    </row>
    <row r="426" spans="1:12" ht="37.5" x14ac:dyDescent="0.25">
      <c r="A426" s="5"/>
      <c r="B426" s="5"/>
      <c r="C426" s="5"/>
      <c r="D426" s="5"/>
      <c r="E426" s="5"/>
      <c r="F426" s="2"/>
      <c r="G426" s="3" t="s">
        <v>715</v>
      </c>
      <c r="H426" s="3" t="s">
        <v>37</v>
      </c>
      <c r="I426" s="2"/>
      <c r="J426" s="3" t="s">
        <v>707</v>
      </c>
      <c r="K426" s="3"/>
      <c r="L426" s="7"/>
    </row>
    <row r="427" spans="1:12" ht="25" x14ac:dyDescent="0.25">
      <c r="A427" s="5"/>
      <c r="B427" s="5"/>
      <c r="C427" s="5"/>
      <c r="D427" s="5"/>
      <c r="E427" s="5"/>
      <c r="F427" s="2"/>
      <c r="G427" s="3" t="s">
        <v>721</v>
      </c>
      <c r="H427" s="3" t="s">
        <v>37</v>
      </c>
      <c r="I427" s="2"/>
      <c r="J427" s="3" t="s">
        <v>698</v>
      </c>
      <c r="K427" s="3" t="s">
        <v>699</v>
      </c>
      <c r="L427" s="7"/>
    </row>
    <row r="428" spans="1:12" ht="25" x14ac:dyDescent="0.25">
      <c r="A428" s="5"/>
      <c r="B428" s="5"/>
      <c r="C428" s="5"/>
      <c r="D428" s="5"/>
      <c r="E428" s="5"/>
      <c r="F428" s="2"/>
      <c r="G428" s="3" t="s">
        <v>721</v>
      </c>
      <c r="H428" s="3" t="s">
        <v>37</v>
      </c>
      <c r="I428" s="2"/>
      <c r="J428" s="3" t="s">
        <v>700</v>
      </c>
      <c r="K428" s="3" t="s">
        <v>701</v>
      </c>
      <c r="L428" s="7"/>
    </row>
    <row r="429" spans="1:12" ht="25" x14ac:dyDescent="0.25">
      <c r="A429" s="5"/>
      <c r="B429" s="5"/>
      <c r="C429" s="5"/>
      <c r="D429" s="5"/>
      <c r="E429" s="5"/>
      <c r="F429" s="2"/>
      <c r="G429" s="3" t="s">
        <v>721</v>
      </c>
      <c r="H429" s="3" t="s">
        <v>37</v>
      </c>
      <c r="I429" s="2"/>
      <c r="J429" s="3" t="s">
        <v>702</v>
      </c>
      <c r="K429" s="3" t="s">
        <v>701</v>
      </c>
      <c r="L429" s="7"/>
    </row>
    <row r="430" spans="1:12" ht="25" x14ac:dyDescent="0.25">
      <c r="A430" s="5"/>
      <c r="B430" s="5"/>
      <c r="C430" s="5"/>
      <c r="D430" s="5"/>
      <c r="E430" s="5"/>
      <c r="F430" s="2"/>
      <c r="G430" s="3" t="s">
        <v>721</v>
      </c>
      <c r="H430" s="3" t="s">
        <v>37</v>
      </c>
      <c r="I430" s="2"/>
      <c r="J430" s="3" t="s">
        <v>703</v>
      </c>
      <c r="K430" s="3"/>
      <c r="L430" s="7"/>
    </row>
    <row r="431" spans="1:12" ht="25" x14ac:dyDescent="0.25">
      <c r="A431" s="5"/>
      <c r="B431" s="5"/>
      <c r="C431" s="5"/>
      <c r="D431" s="5"/>
      <c r="E431" s="5"/>
      <c r="F431" s="2"/>
      <c r="G431" s="3" t="s">
        <v>721</v>
      </c>
      <c r="H431" s="3" t="s">
        <v>37</v>
      </c>
      <c r="I431" s="2"/>
      <c r="J431" s="3" t="s">
        <v>707</v>
      </c>
      <c r="K431" s="3"/>
      <c r="L431" s="7"/>
    </row>
    <row r="432" spans="1:12" ht="25" x14ac:dyDescent="0.25">
      <c r="A432" s="5"/>
      <c r="B432" s="5"/>
      <c r="C432" s="5"/>
      <c r="D432" s="5"/>
      <c r="E432" s="5"/>
      <c r="F432" s="2"/>
      <c r="G432" s="3" t="s">
        <v>722</v>
      </c>
      <c r="H432" s="3" t="s">
        <v>37</v>
      </c>
      <c r="I432" s="2"/>
      <c r="J432" s="3" t="s">
        <v>724</v>
      </c>
      <c r="K432" s="3" t="s">
        <v>701</v>
      </c>
      <c r="L432" s="7"/>
    </row>
    <row r="433" spans="1:12" ht="25" x14ac:dyDescent="0.25">
      <c r="A433" s="5"/>
      <c r="B433" s="5"/>
      <c r="C433" s="5"/>
      <c r="D433" s="5"/>
      <c r="E433" s="5"/>
      <c r="F433" s="2"/>
      <c r="G433" s="3" t="s">
        <v>722</v>
      </c>
      <c r="H433" s="3" t="s">
        <v>37</v>
      </c>
      <c r="I433" s="2"/>
      <c r="J433" s="3" t="s">
        <v>726</v>
      </c>
      <c r="K433" s="3"/>
      <c r="L433" s="7"/>
    </row>
    <row r="434" spans="1:12" ht="12.5" x14ac:dyDescent="0.25">
      <c r="A434" s="5"/>
      <c r="B434" s="5"/>
      <c r="C434" s="5"/>
      <c r="D434" s="5"/>
      <c r="E434" s="5"/>
      <c r="F434" s="2"/>
      <c r="G434" s="3" t="s">
        <v>32</v>
      </c>
      <c r="H434" s="3"/>
      <c r="I434" s="2"/>
      <c r="J434" s="3"/>
      <c r="K434" s="3"/>
      <c r="L434" s="7"/>
    </row>
    <row r="435" spans="1:12" ht="12.5" x14ac:dyDescent="0.25">
      <c r="A435" s="5"/>
      <c r="B435" s="5"/>
      <c r="C435" s="5"/>
      <c r="D435" s="5"/>
      <c r="E435" s="5"/>
      <c r="F435" s="2"/>
      <c r="G435" s="3" t="s">
        <v>33</v>
      </c>
      <c r="H435" s="3"/>
      <c r="I435" s="2"/>
      <c r="J435" s="3"/>
      <c r="K435" s="3"/>
      <c r="L435" s="7"/>
    </row>
    <row r="436" spans="1:12" ht="12.5" x14ac:dyDescent="0.25">
      <c r="A436" s="5"/>
      <c r="B436" s="5"/>
      <c r="C436" s="5"/>
      <c r="D436" s="4" t="s">
        <v>670</v>
      </c>
      <c r="E436" s="6" t="s">
        <v>729</v>
      </c>
      <c r="F436" s="2"/>
      <c r="G436" s="3" t="s">
        <v>710</v>
      </c>
      <c r="H436" s="3"/>
      <c r="I436" s="2"/>
      <c r="J436" s="3"/>
      <c r="K436" s="3"/>
      <c r="L436" s="4" t="str">
        <f>IF(OR(AND(ISBLANK($F$35),ISBLANK($F$36))),"",IF(COUNTIF($F$436:$F$442,"&lt;&gt;")=0,"Please select all applicable options",IF(AND(COUNTIF($F$436:$F$440,"&lt;&gt;")&gt;0,COUNTIF($F$441:$F$442,"&lt;&gt;")&gt;0),"Do not select any one of 'Not applicable', 'Undisclosed' with other option(s) in the question. Please unselect the option(s)",IF(COUNTIF($F$441:$F$442,"&lt;&gt;")&gt;1,"Please select only one option from row # 441 to 442",""))))</f>
        <v/>
      </c>
    </row>
    <row r="437" spans="1:12" ht="25" x14ac:dyDescent="0.25">
      <c r="A437" s="5"/>
      <c r="B437" s="5"/>
      <c r="C437" s="5"/>
      <c r="D437" s="5"/>
      <c r="E437" s="5"/>
      <c r="F437" s="2"/>
      <c r="G437" s="3" t="s">
        <v>733</v>
      </c>
      <c r="H437" s="3"/>
      <c r="I437" s="2"/>
      <c r="J437" s="3"/>
      <c r="K437" s="3"/>
      <c r="L437" s="7"/>
    </row>
    <row r="438" spans="1:12" ht="12.5" x14ac:dyDescent="0.25">
      <c r="A438" s="5"/>
      <c r="B438" s="5"/>
      <c r="C438" s="5"/>
      <c r="D438" s="5"/>
      <c r="E438" s="5"/>
      <c r="F438" s="2"/>
      <c r="G438" s="3" t="s">
        <v>736</v>
      </c>
      <c r="H438" s="3"/>
      <c r="I438" s="2"/>
      <c r="J438" s="3"/>
      <c r="K438" s="3"/>
      <c r="L438" s="7"/>
    </row>
    <row r="439" spans="1:12" ht="25" x14ac:dyDescent="0.25">
      <c r="A439" s="5"/>
      <c r="B439" s="5"/>
      <c r="C439" s="5"/>
      <c r="D439" s="5"/>
      <c r="E439" s="5"/>
      <c r="F439" s="2"/>
      <c r="G439" s="3" t="s">
        <v>737</v>
      </c>
      <c r="H439" s="3"/>
      <c r="I439" s="2"/>
      <c r="J439" s="3"/>
      <c r="K439" s="3"/>
      <c r="L439" s="7"/>
    </row>
    <row r="440" spans="1:12" ht="12.5" x14ac:dyDescent="0.25">
      <c r="A440" s="5"/>
      <c r="B440" s="5"/>
      <c r="C440" s="5"/>
      <c r="D440" s="5"/>
      <c r="E440" s="5"/>
      <c r="F440" s="2"/>
      <c r="G440" s="3" t="s">
        <v>139</v>
      </c>
      <c r="H440" s="3"/>
      <c r="I440" s="2"/>
      <c r="J440" s="3"/>
      <c r="K440" s="3"/>
      <c r="L440" s="7"/>
    </row>
    <row r="441" spans="1:12" ht="12.5" x14ac:dyDescent="0.25">
      <c r="A441" s="5"/>
      <c r="B441" s="5"/>
      <c r="C441" s="5"/>
      <c r="D441" s="5"/>
      <c r="E441" s="5"/>
      <c r="F441" s="2"/>
      <c r="G441" s="3" t="s">
        <v>32</v>
      </c>
      <c r="H441" s="3"/>
      <c r="I441" s="2"/>
      <c r="J441" s="3"/>
      <c r="K441" s="3"/>
      <c r="L441" s="7"/>
    </row>
    <row r="442" spans="1:12" ht="12.5" x14ac:dyDescent="0.25">
      <c r="A442" s="5"/>
      <c r="B442" s="5"/>
      <c r="C442" s="5"/>
      <c r="D442" s="5"/>
      <c r="E442" s="5"/>
      <c r="F442" s="2"/>
      <c r="G442" s="3" t="s">
        <v>33</v>
      </c>
      <c r="H442" s="3"/>
      <c r="I442" s="2"/>
      <c r="J442" s="3"/>
      <c r="K442" s="3"/>
      <c r="L442" s="7"/>
    </row>
    <row r="443" spans="1:12" ht="25" x14ac:dyDescent="0.25">
      <c r="A443" s="5"/>
      <c r="B443" s="5"/>
      <c r="C443" s="5"/>
      <c r="D443" s="4" t="s">
        <v>678</v>
      </c>
      <c r="E443" s="6" t="s">
        <v>738</v>
      </c>
      <c r="F443" s="2"/>
      <c r="G443" s="3" t="s">
        <v>739</v>
      </c>
      <c r="H443" s="3"/>
      <c r="I443" s="2"/>
      <c r="J443" s="3"/>
      <c r="K443" s="3"/>
      <c r="L443" s="4" t="str">
        <f>IF(OR(AND(ISBLANK($F$35),ISBLANK($F$36))),"",IF(COUNTIF($F$443:$F$457,"&lt;&gt;")=0,"Please select all applicable options",IF(AND(COUNTIF($F$443:$F$455,"&lt;&gt;")&gt;0,COUNTIF($F$456:$F$457,"&lt;&gt;")&gt;0),"Do not select any one of 'Not applicable', 'Undisclosed' with other option(s) in the question. Please unselect the option(s)",IF(COUNTIF($F$456:$F$457,"&lt;&gt;")&gt;1,"Please select only one option from row # 451 to 457",""))))</f>
        <v/>
      </c>
    </row>
    <row r="444" spans="1:12" ht="25" x14ac:dyDescent="0.25">
      <c r="A444" s="5"/>
      <c r="B444" s="5"/>
      <c r="C444" s="5"/>
      <c r="D444" s="5"/>
      <c r="E444" s="5"/>
      <c r="F444" s="2"/>
      <c r="G444" s="3" t="s">
        <v>742</v>
      </c>
      <c r="H444" s="3"/>
      <c r="I444" s="2"/>
      <c r="J444" s="3"/>
      <c r="K444" s="3"/>
      <c r="L444" s="7"/>
    </row>
    <row r="445" spans="1:12" ht="50" x14ac:dyDescent="0.25">
      <c r="A445" s="5"/>
      <c r="B445" s="5"/>
      <c r="C445" s="5"/>
      <c r="D445" s="5"/>
      <c r="E445" s="5"/>
      <c r="F445" s="2"/>
      <c r="G445" s="3" t="s">
        <v>743</v>
      </c>
      <c r="H445" s="3"/>
      <c r="I445" s="2"/>
      <c r="J445" s="3"/>
      <c r="K445" s="3"/>
      <c r="L445" s="7"/>
    </row>
    <row r="446" spans="1:12" ht="37.5" x14ac:dyDescent="0.25">
      <c r="A446" s="5"/>
      <c r="B446" s="5"/>
      <c r="C446" s="5"/>
      <c r="D446" s="5"/>
      <c r="E446" s="5"/>
      <c r="F446" s="2"/>
      <c r="G446" s="3" t="s">
        <v>744</v>
      </c>
      <c r="H446" s="3"/>
      <c r="I446" s="2"/>
      <c r="J446" s="3"/>
      <c r="K446" s="3"/>
      <c r="L446" s="7"/>
    </row>
    <row r="447" spans="1:12" ht="37.5" x14ac:dyDescent="0.25">
      <c r="A447" s="5"/>
      <c r="B447" s="5"/>
      <c r="C447" s="5"/>
      <c r="D447" s="5"/>
      <c r="E447" s="5"/>
      <c r="F447" s="2"/>
      <c r="G447" s="3" t="s">
        <v>745</v>
      </c>
      <c r="H447" s="3"/>
      <c r="I447" s="2"/>
      <c r="J447" s="3"/>
      <c r="K447" s="3"/>
      <c r="L447" s="7"/>
    </row>
    <row r="448" spans="1:12" ht="25" x14ac:dyDescent="0.25">
      <c r="A448" s="5"/>
      <c r="B448" s="5"/>
      <c r="C448" s="5"/>
      <c r="D448" s="5"/>
      <c r="E448" s="5"/>
      <c r="F448" s="2"/>
      <c r="G448" s="3" t="s">
        <v>746</v>
      </c>
      <c r="H448" s="3" t="s">
        <v>177</v>
      </c>
      <c r="I448" s="2"/>
      <c r="J448" s="3" t="s">
        <v>179</v>
      </c>
      <c r="K448" s="3"/>
      <c r="L448" s="7"/>
    </row>
    <row r="449" spans="1:12" ht="25" x14ac:dyDescent="0.25">
      <c r="A449" s="5"/>
      <c r="B449" s="5"/>
      <c r="C449" s="5"/>
      <c r="D449" s="5"/>
      <c r="E449" s="5"/>
      <c r="F449" s="2"/>
      <c r="G449" s="3" t="s">
        <v>746</v>
      </c>
      <c r="H449" s="3" t="s">
        <v>177</v>
      </c>
      <c r="I449" s="2"/>
      <c r="J449" s="3" t="s">
        <v>182</v>
      </c>
      <c r="K449" s="3"/>
      <c r="L449" s="7"/>
    </row>
    <row r="450" spans="1:12" ht="25" x14ac:dyDescent="0.25">
      <c r="A450" s="5"/>
      <c r="B450" s="5"/>
      <c r="C450" s="5"/>
      <c r="D450" s="5"/>
      <c r="E450" s="5"/>
      <c r="F450" s="2"/>
      <c r="G450" s="3" t="s">
        <v>746</v>
      </c>
      <c r="H450" s="3" t="s">
        <v>177</v>
      </c>
      <c r="I450" s="2"/>
      <c r="J450" s="3" t="s">
        <v>184</v>
      </c>
      <c r="K450" s="3"/>
      <c r="L450" s="7"/>
    </row>
    <row r="451" spans="1:12" ht="25" x14ac:dyDescent="0.25">
      <c r="A451" s="5"/>
      <c r="B451" s="5"/>
      <c r="C451" s="5"/>
      <c r="D451" s="5"/>
      <c r="E451" s="5"/>
      <c r="F451" s="2"/>
      <c r="G451" s="3" t="s">
        <v>746</v>
      </c>
      <c r="H451" s="3" t="s">
        <v>177</v>
      </c>
      <c r="I451" s="2"/>
      <c r="J451" s="3" t="s">
        <v>186</v>
      </c>
      <c r="K451" s="3"/>
      <c r="L451" s="7"/>
    </row>
    <row r="452" spans="1:12" ht="25" x14ac:dyDescent="0.25">
      <c r="A452" s="5"/>
      <c r="B452" s="5"/>
      <c r="C452" s="5"/>
      <c r="D452" s="5"/>
      <c r="E452" s="5"/>
      <c r="F452" s="2"/>
      <c r="G452" s="3" t="s">
        <v>746</v>
      </c>
      <c r="H452" s="3" t="s">
        <v>177</v>
      </c>
      <c r="I452" s="2"/>
      <c r="J452" s="3" t="s">
        <v>188</v>
      </c>
      <c r="K452" s="3"/>
      <c r="L452" s="7"/>
    </row>
    <row r="453" spans="1:12" ht="25" x14ac:dyDescent="0.25">
      <c r="A453" s="5"/>
      <c r="B453" s="5"/>
      <c r="C453" s="5"/>
      <c r="D453" s="5"/>
      <c r="E453" s="5"/>
      <c r="F453" s="2"/>
      <c r="G453" s="3" t="s">
        <v>746</v>
      </c>
      <c r="H453" s="3" t="s">
        <v>177</v>
      </c>
      <c r="I453" s="2"/>
      <c r="J453" s="3" t="s">
        <v>33</v>
      </c>
      <c r="K453" s="3"/>
      <c r="L453" s="7"/>
    </row>
    <row r="454" spans="1:12" ht="25" x14ac:dyDescent="0.25">
      <c r="A454" s="5"/>
      <c r="B454" s="5"/>
      <c r="C454" s="5"/>
      <c r="D454" s="5"/>
      <c r="E454" s="5"/>
      <c r="F454" s="2"/>
      <c r="G454" s="3" t="s">
        <v>750</v>
      </c>
      <c r="H454" s="3"/>
      <c r="I454" s="2"/>
      <c r="J454" s="3"/>
      <c r="K454" s="3"/>
      <c r="L454" s="7"/>
    </row>
    <row r="455" spans="1:12" ht="12.5" x14ac:dyDescent="0.25">
      <c r="A455" s="5"/>
      <c r="B455" s="5"/>
      <c r="C455" s="5"/>
      <c r="D455" s="5"/>
      <c r="E455" s="5"/>
      <c r="F455" s="2"/>
      <c r="G455" s="3" t="s">
        <v>139</v>
      </c>
      <c r="H455" s="3"/>
      <c r="I455" s="2"/>
      <c r="J455" s="3"/>
      <c r="K455" s="3"/>
      <c r="L455" s="7"/>
    </row>
    <row r="456" spans="1:12" ht="12.5" x14ac:dyDescent="0.25">
      <c r="A456" s="5"/>
      <c r="B456" s="5"/>
      <c r="C456" s="5"/>
      <c r="D456" s="5"/>
      <c r="E456" s="5"/>
      <c r="F456" s="2"/>
      <c r="G456" s="3" t="s">
        <v>32</v>
      </c>
      <c r="H456" s="3"/>
      <c r="I456" s="2"/>
      <c r="J456" s="3"/>
      <c r="K456" s="3"/>
      <c r="L456" s="7"/>
    </row>
    <row r="457" spans="1:12" ht="12.5" x14ac:dyDescent="0.25">
      <c r="A457" s="5"/>
      <c r="B457" s="5"/>
      <c r="C457" s="5"/>
      <c r="D457" s="5"/>
      <c r="E457" s="5"/>
      <c r="F457" s="2"/>
      <c r="G457" s="3" t="s">
        <v>33</v>
      </c>
      <c r="H457" s="3"/>
      <c r="I457" s="2"/>
      <c r="J457" s="3"/>
      <c r="K457" s="3"/>
      <c r="L457" s="7"/>
    </row>
    <row r="458" spans="1:12" ht="50" x14ac:dyDescent="0.25">
      <c r="A458" s="5"/>
      <c r="B458" s="5"/>
      <c r="C458" s="5"/>
      <c r="D458" s="4" t="s">
        <v>704</v>
      </c>
      <c r="E458" s="6" t="s">
        <v>751</v>
      </c>
      <c r="F458" s="2"/>
      <c r="G458" s="3" t="s">
        <v>752</v>
      </c>
      <c r="H458" s="3"/>
      <c r="I458" s="2"/>
      <c r="J458" s="3"/>
      <c r="K458" s="3"/>
      <c r="L458" s="4" t="str">
        <f>IF(OR(AND(ISBLANK($F$35),ISBLANK($F$36))),"",IF(COUNTIF($F$458:$F$462,"&lt;&gt;")=0,"Please select all applicable options",IF(AND(COUNTIF($F$458:$F$460,"&lt;&gt;")&gt;0,COUNTIF($F$461:$F$462,"&lt;&gt;")&gt;0),"Do not select any one of 'Not applicable', 'Undisclosed' with other option(s) in the question. Please unselect the option(s)",IF(COUNTIF($F$461:$F$462,"&lt;&gt;")&gt;1,"Please select only one option from row # 461 to 462",""))))</f>
        <v/>
      </c>
    </row>
    <row r="459" spans="1:12" ht="50" x14ac:dyDescent="0.25">
      <c r="A459" s="5"/>
      <c r="B459" s="5"/>
      <c r="C459" s="5"/>
      <c r="D459" s="5"/>
      <c r="E459" s="5"/>
      <c r="F459" s="2"/>
      <c r="G459" s="3" t="s">
        <v>757</v>
      </c>
      <c r="H459" s="3"/>
      <c r="I459" s="2"/>
      <c r="J459" s="3"/>
      <c r="K459" s="3"/>
      <c r="L459" s="7"/>
    </row>
    <row r="460" spans="1:12" ht="50" x14ac:dyDescent="0.25">
      <c r="A460" s="5"/>
      <c r="B460" s="5"/>
      <c r="C460" s="5"/>
      <c r="D460" s="5"/>
      <c r="E460" s="5"/>
      <c r="F460" s="2"/>
      <c r="G460" s="3" t="s">
        <v>758</v>
      </c>
      <c r="H460" s="3"/>
      <c r="I460" s="2"/>
      <c r="J460" s="3"/>
      <c r="K460" s="3"/>
      <c r="L460" s="7"/>
    </row>
    <row r="461" spans="1:12" ht="12.5" x14ac:dyDescent="0.25">
      <c r="A461" s="5"/>
      <c r="B461" s="5"/>
      <c r="C461" s="5"/>
      <c r="D461" s="5"/>
      <c r="E461" s="5"/>
      <c r="F461" s="2"/>
      <c r="G461" s="3" t="s">
        <v>32</v>
      </c>
      <c r="H461" s="3"/>
      <c r="I461" s="2"/>
      <c r="J461" s="3"/>
      <c r="K461" s="3"/>
      <c r="L461" s="7"/>
    </row>
    <row r="462" spans="1:12" ht="12.5" x14ac:dyDescent="0.25">
      <c r="A462" s="5"/>
      <c r="B462" s="5"/>
      <c r="C462" s="5"/>
      <c r="D462" s="5"/>
      <c r="E462" s="5"/>
      <c r="F462" s="2"/>
      <c r="G462" s="3" t="s">
        <v>33</v>
      </c>
      <c r="H462" s="3"/>
      <c r="I462" s="2"/>
      <c r="J462" s="3"/>
      <c r="K462" s="3"/>
      <c r="L462" s="7"/>
    </row>
    <row r="463" spans="1:12" ht="25" x14ac:dyDescent="0.25">
      <c r="A463" s="5"/>
      <c r="B463" s="5"/>
      <c r="C463" s="5"/>
      <c r="D463" s="4" t="s">
        <v>718</v>
      </c>
      <c r="E463" s="6" t="s">
        <v>763</v>
      </c>
      <c r="F463" s="2"/>
      <c r="G463" s="3" t="s">
        <v>764</v>
      </c>
      <c r="H463" s="3"/>
      <c r="I463" s="2"/>
      <c r="J463" s="3"/>
      <c r="K463" s="3"/>
      <c r="L463" s="4" t="str">
        <f>IF(OR(AND(ISBLANK($F$34),ISBLANK($F$36))),"",IF(COUNTIF($F$463:$F$467,"&lt;&gt;")=0,"Please select all applicable options",IF(AND(COUNTIF($F$463:$F$466,"&lt;&gt;")&gt;0,COUNTIF($F$467,"&lt;&gt;")&gt;0),"Do not select any one of 'Undisclosed' with other option(s) in the question. Please unselect the option(s)",IF(COUNTIF($F$467,"&lt;&gt;")&gt;1,"Please select only one option from row # 466 to 467",""))))</f>
        <v/>
      </c>
    </row>
    <row r="464" spans="1:12" ht="37.5" x14ac:dyDescent="0.25">
      <c r="A464" s="5"/>
      <c r="B464" s="5"/>
      <c r="C464" s="5"/>
      <c r="D464" s="5"/>
      <c r="E464" s="5"/>
      <c r="F464" s="2"/>
      <c r="G464" s="3" t="s">
        <v>768</v>
      </c>
      <c r="H464" s="3"/>
      <c r="I464" s="2"/>
      <c r="J464" s="3"/>
      <c r="K464" s="3"/>
      <c r="L464" s="7"/>
    </row>
    <row r="465" spans="1:12" ht="25" x14ac:dyDescent="0.25">
      <c r="A465" s="5"/>
      <c r="B465" s="5"/>
      <c r="C465" s="5"/>
      <c r="D465" s="5"/>
      <c r="E465" s="5"/>
      <c r="F465" s="2"/>
      <c r="G465" s="3" t="s">
        <v>769</v>
      </c>
      <c r="H465" s="3" t="s">
        <v>37</v>
      </c>
      <c r="I465" s="2"/>
      <c r="J465" s="3" t="s">
        <v>770</v>
      </c>
      <c r="K465" s="3"/>
      <c r="L465" s="7"/>
    </row>
    <row r="466" spans="1:12" ht="25" x14ac:dyDescent="0.25">
      <c r="A466" s="5"/>
      <c r="B466" s="5"/>
      <c r="C466" s="5"/>
      <c r="D466" s="5"/>
      <c r="E466" s="5"/>
      <c r="F466" s="2"/>
      <c r="G466" s="3" t="s">
        <v>769</v>
      </c>
      <c r="H466" s="3" t="s">
        <v>37</v>
      </c>
      <c r="I466" s="2"/>
      <c r="J466" s="3" t="s">
        <v>771</v>
      </c>
      <c r="K466" s="3"/>
      <c r="L466" s="7"/>
    </row>
    <row r="467" spans="1:12" ht="12.5" x14ac:dyDescent="0.25">
      <c r="A467" s="5"/>
      <c r="B467" s="5"/>
      <c r="C467" s="5"/>
      <c r="D467" s="5"/>
      <c r="E467" s="5"/>
      <c r="F467" s="2"/>
      <c r="G467" s="3" t="s">
        <v>33</v>
      </c>
      <c r="H467" s="3"/>
      <c r="I467" s="2"/>
      <c r="J467" s="3"/>
      <c r="K467" s="3"/>
      <c r="L467" s="7"/>
    </row>
    <row r="468" spans="1:12" ht="12.5" x14ac:dyDescent="0.25">
      <c r="A468" s="5"/>
      <c r="B468" s="5"/>
      <c r="C468" s="5"/>
      <c r="D468" s="4" t="s">
        <v>730</v>
      </c>
      <c r="E468" s="6" t="s">
        <v>773</v>
      </c>
      <c r="F468" s="2"/>
      <c r="G468" s="3" t="s">
        <v>366</v>
      </c>
      <c r="H468" s="3"/>
      <c r="I468" s="2"/>
      <c r="J468" s="3"/>
      <c r="K468" s="3"/>
      <c r="L468" s="4" t="str">
        <f>IF(OR(AND(ISBLANK($F$34),ISBLANK($F$36)),ISBLANK($F$463)),"",IF(COUNTIF($F$468:$F$470,"&lt;&gt;")=0,"Please select one of the options",IF(COUNTIF($F$468:$F$470,"&lt;&gt;")&gt;1,"Please select only one option from row # 468 to 470","")))</f>
        <v/>
      </c>
    </row>
    <row r="469" spans="1:12" ht="12.5" x14ac:dyDescent="0.25">
      <c r="A469" s="5"/>
      <c r="B469" s="5"/>
      <c r="C469" s="5"/>
      <c r="D469" s="5"/>
      <c r="E469" s="5"/>
      <c r="F469" s="2"/>
      <c r="G469" s="3" t="s">
        <v>2</v>
      </c>
      <c r="H469" s="3"/>
      <c r="I469" s="2"/>
      <c r="J469" s="3"/>
      <c r="K469" s="3"/>
      <c r="L469" s="7"/>
    </row>
    <row r="470" spans="1:12" ht="12.5" x14ac:dyDescent="0.25">
      <c r="A470" s="5"/>
      <c r="B470" s="5"/>
      <c r="C470" s="5"/>
      <c r="D470" s="5"/>
      <c r="E470" s="5"/>
      <c r="F470" s="2"/>
      <c r="G470" s="3" t="s">
        <v>33</v>
      </c>
      <c r="H470" s="3"/>
      <c r="I470" s="2"/>
      <c r="J470" s="3"/>
      <c r="K470" s="3"/>
      <c r="L470" s="7"/>
    </row>
    <row r="471" spans="1:12" ht="25" x14ac:dyDescent="0.25">
      <c r="A471" s="5"/>
      <c r="B471" s="5"/>
      <c r="C471" s="5"/>
      <c r="D471" s="4" t="s">
        <v>732</v>
      </c>
      <c r="E471" s="6" t="s">
        <v>779</v>
      </c>
      <c r="F471" s="2"/>
      <c r="G471" s="3" t="s">
        <v>780</v>
      </c>
      <c r="H471" s="3"/>
      <c r="I471" s="2"/>
      <c r="J471" s="3"/>
      <c r="K471" s="3"/>
      <c r="L471" s="4" t="str">
        <f>IF(OR(AND(ISBLANK($F$34),ISBLANK($F$36)),ISBLANK($F$464)),"",IF(COUNTIF($F$471:$F$480,"&lt;&gt;")=0,"Please select all applicable options",IF(AND(COUNTIF($F$471:$F$478,"&lt;&gt;")&gt;0,COUNTIF($F$479:$F$480,"&lt;&gt;")&gt;0),"Do not select any one of 'Not applicable', 'Undisclosed' with other option(s) in the question. Please unselect the option(s)",IF(COUNTIF($F$479:$F$480,"&lt;&gt;")&gt;1,"Please select only one option from row # 474 to 480",""))))</f>
        <v/>
      </c>
    </row>
    <row r="472" spans="1:12" ht="37.5" x14ac:dyDescent="0.25">
      <c r="A472" s="5"/>
      <c r="B472" s="5"/>
      <c r="C472" s="5"/>
      <c r="D472" s="5"/>
      <c r="E472" s="5"/>
      <c r="F472" s="2"/>
      <c r="G472" s="3" t="s">
        <v>789</v>
      </c>
      <c r="H472" s="3"/>
      <c r="I472" s="2"/>
      <c r="J472" s="3"/>
      <c r="K472" s="3"/>
      <c r="L472" s="7"/>
    </row>
    <row r="473" spans="1:12" ht="37.5" x14ac:dyDescent="0.25">
      <c r="A473" s="5"/>
      <c r="B473" s="5"/>
      <c r="C473" s="5"/>
      <c r="D473" s="5"/>
      <c r="E473" s="5"/>
      <c r="F473" s="2"/>
      <c r="G473" s="3" t="s">
        <v>790</v>
      </c>
      <c r="H473" s="3" t="s">
        <v>177</v>
      </c>
      <c r="I473" s="2"/>
      <c r="J473" s="3" t="s">
        <v>179</v>
      </c>
      <c r="K473" s="3"/>
      <c r="L473" s="7"/>
    </row>
    <row r="474" spans="1:12" ht="37.5" x14ac:dyDescent="0.25">
      <c r="A474" s="5"/>
      <c r="B474" s="5"/>
      <c r="C474" s="5"/>
      <c r="D474" s="5"/>
      <c r="E474" s="5"/>
      <c r="F474" s="2"/>
      <c r="G474" s="3" t="s">
        <v>790</v>
      </c>
      <c r="H474" s="3" t="s">
        <v>177</v>
      </c>
      <c r="I474" s="2"/>
      <c r="J474" s="3" t="s">
        <v>182</v>
      </c>
      <c r="K474" s="3"/>
      <c r="L474" s="7"/>
    </row>
    <row r="475" spans="1:12" ht="37.5" x14ac:dyDescent="0.25">
      <c r="A475" s="5"/>
      <c r="B475" s="5"/>
      <c r="C475" s="5"/>
      <c r="D475" s="5"/>
      <c r="E475" s="5"/>
      <c r="F475" s="2"/>
      <c r="G475" s="3" t="s">
        <v>790</v>
      </c>
      <c r="H475" s="3" t="s">
        <v>177</v>
      </c>
      <c r="I475" s="2"/>
      <c r="J475" s="3" t="s">
        <v>184</v>
      </c>
      <c r="K475" s="3"/>
      <c r="L475" s="7"/>
    </row>
    <row r="476" spans="1:12" ht="37.5" x14ac:dyDescent="0.25">
      <c r="A476" s="5"/>
      <c r="B476" s="5"/>
      <c r="C476" s="5"/>
      <c r="D476" s="5"/>
      <c r="E476" s="5"/>
      <c r="F476" s="2"/>
      <c r="G476" s="3" t="s">
        <v>790</v>
      </c>
      <c r="H476" s="3" t="s">
        <v>177</v>
      </c>
      <c r="I476" s="2"/>
      <c r="J476" s="3" t="s">
        <v>186</v>
      </c>
      <c r="K476" s="3"/>
      <c r="L476" s="7"/>
    </row>
    <row r="477" spans="1:12" ht="37.5" x14ac:dyDescent="0.25">
      <c r="A477" s="5"/>
      <c r="B477" s="5"/>
      <c r="C477" s="5"/>
      <c r="D477" s="5"/>
      <c r="E477" s="5"/>
      <c r="F477" s="2"/>
      <c r="G477" s="3" t="s">
        <v>790</v>
      </c>
      <c r="H477" s="3" t="s">
        <v>177</v>
      </c>
      <c r="I477" s="2"/>
      <c r="J477" s="3" t="s">
        <v>188</v>
      </c>
      <c r="K477" s="3"/>
      <c r="L477" s="7"/>
    </row>
    <row r="478" spans="1:12" ht="37.5" x14ac:dyDescent="0.25">
      <c r="A478" s="5"/>
      <c r="B478" s="5"/>
      <c r="C478" s="5"/>
      <c r="D478" s="5"/>
      <c r="E478" s="5"/>
      <c r="F478" s="2"/>
      <c r="G478" s="3" t="s">
        <v>790</v>
      </c>
      <c r="H478" s="3" t="s">
        <v>177</v>
      </c>
      <c r="I478" s="2"/>
      <c r="J478" s="3" t="s">
        <v>33</v>
      </c>
      <c r="K478" s="3"/>
      <c r="L478" s="7"/>
    </row>
    <row r="479" spans="1:12" ht="12.5" x14ac:dyDescent="0.25">
      <c r="A479" s="5"/>
      <c r="B479" s="5"/>
      <c r="C479" s="5"/>
      <c r="D479" s="5"/>
      <c r="E479" s="5"/>
      <c r="F479" s="2"/>
      <c r="G479" s="3" t="s">
        <v>32</v>
      </c>
      <c r="H479" s="3"/>
      <c r="I479" s="2"/>
      <c r="J479" s="3"/>
      <c r="K479" s="3"/>
      <c r="L479" s="7"/>
    </row>
    <row r="480" spans="1:12" ht="12.5" x14ac:dyDescent="0.25">
      <c r="A480" s="5"/>
      <c r="B480" s="5"/>
      <c r="C480" s="5"/>
      <c r="D480" s="5"/>
      <c r="E480" s="5"/>
      <c r="F480" s="2"/>
      <c r="G480" s="3" t="s">
        <v>33</v>
      </c>
      <c r="H480" s="3"/>
      <c r="I480" s="2"/>
      <c r="J480" s="3"/>
      <c r="K480" s="3"/>
      <c r="L480" s="7"/>
    </row>
    <row r="481" spans="1:12" ht="37.5" x14ac:dyDescent="0.25">
      <c r="A481" s="5"/>
      <c r="B481" s="5"/>
      <c r="C481" s="5"/>
      <c r="D481" s="4" t="s">
        <v>747</v>
      </c>
      <c r="E481" s="6" t="s">
        <v>798</v>
      </c>
      <c r="F481" s="2"/>
      <c r="G481" s="3" t="s">
        <v>800</v>
      </c>
      <c r="H481" s="3"/>
      <c r="I481" s="2"/>
      <c r="J481" s="3"/>
      <c r="K481" s="3"/>
      <c r="L481" s="4" t="str">
        <f>IF(OR(AND(ISBLANK($F$34),ISBLANK($F$36)),COUNTIF($F$465:$F$466,"&lt;&gt;")=0),"",IF(COUNTIF($F$481:$F$484,"&lt;&gt;")=0,"Please select all applicable options",IF(AND(COUNTIF($F$481:$F$482,"&lt;&gt;")&gt;0,COUNTIF($F$483:$F$484,"&lt;&gt;")&gt;0),"Do not select any one of 'Not applicable', 'Undisclosed' with other option(s) in the question. Please unselect the option(s)",IF(COUNTIF($F$483:$F$484,"&lt;&gt;")&gt;1,"Please select only one option from row # 483 to 484",""))))</f>
        <v/>
      </c>
    </row>
    <row r="482" spans="1:12" ht="37.5" x14ac:dyDescent="0.25">
      <c r="A482" s="5"/>
      <c r="B482" s="5"/>
      <c r="C482" s="5"/>
      <c r="D482" s="5"/>
      <c r="E482" s="5"/>
      <c r="F482" s="2"/>
      <c r="G482" s="3" t="s">
        <v>807</v>
      </c>
      <c r="H482" s="3"/>
      <c r="I482" s="2"/>
      <c r="J482" s="3"/>
      <c r="K482" s="3"/>
      <c r="L482" s="7"/>
    </row>
    <row r="483" spans="1:12" ht="12.5" x14ac:dyDescent="0.25">
      <c r="A483" s="5"/>
      <c r="B483" s="5"/>
      <c r="C483" s="5"/>
      <c r="D483" s="5"/>
      <c r="E483" s="5"/>
      <c r="F483" s="2"/>
      <c r="G483" s="3" t="s">
        <v>32</v>
      </c>
      <c r="H483" s="3"/>
      <c r="I483" s="2"/>
      <c r="J483" s="3"/>
      <c r="K483" s="3"/>
      <c r="L483" s="7"/>
    </row>
    <row r="484" spans="1:12" ht="12.5" x14ac:dyDescent="0.25">
      <c r="A484" s="5"/>
      <c r="B484" s="5"/>
      <c r="C484" s="5"/>
      <c r="D484" s="5"/>
      <c r="E484" s="5"/>
      <c r="F484" s="2"/>
      <c r="G484" s="3" t="s">
        <v>33</v>
      </c>
      <c r="H484" s="3"/>
      <c r="I484" s="2"/>
      <c r="J484" s="3"/>
      <c r="K484" s="3"/>
      <c r="L484" s="7"/>
    </row>
    <row r="485" spans="1:12" ht="12.5" x14ac:dyDescent="0.25">
      <c r="A485" s="5"/>
      <c r="B485" s="5"/>
      <c r="C485" s="5"/>
      <c r="D485" s="4" t="s">
        <v>754</v>
      </c>
      <c r="E485" s="6" t="s">
        <v>811</v>
      </c>
      <c r="F485" s="2"/>
      <c r="G485" s="3" t="s">
        <v>812</v>
      </c>
      <c r="H485" s="3"/>
      <c r="I485" s="2"/>
      <c r="J485" s="3"/>
      <c r="K485" s="3"/>
      <c r="L485" s="4" t="str">
        <f>IF(OR(AND(ISBLANK($F$34),ISBLANK($F$36))),"",IF(COUNTIF($F$485:$F$487,"&lt;&gt;")=0,"Please select one of the options",IF(COUNTIF($F$485:$F$487,"&lt;&gt;")&gt;1,"Please select only one option from row # 485 to 487","")))</f>
        <v/>
      </c>
    </row>
    <row r="486" spans="1:12" ht="12.5" x14ac:dyDescent="0.25">
      <c r="A486" s="5"/>
      <c r="B486" s="5"/>
      <c r="C486" s="5"/>
      <c r="D486" s="5"/>
      <c r="E486" s="5"/>
      <c r="F486" s="2"/>
      <c r="G486" s="3" t="s">
        <v>814</v>
      </c>
      <c r="H486" s="3"/>
      <c r="I486" s="2"/>
      <c r="J486" s="3"/>
      <c r="K486" s="3"/>
      <c r="L486" s="7"/>
    </row>
    <row r="487" spans="1:12" ht="12.5" x14ac:dyDescent="0.25">
      <c r="A487" s="5"/>
      <c r="B487" s="5"/>
      <c r="C487" s="5"/>
      <c r="D487" s="5"/>
      <c r="E487" s="5"/>
      <c r="F487" s="2"/>
      <c r="G487" s="3" t="s">
        <v>33</v>
      </c>
      <c r="H487" s="3"/>
      <c r="I487" s="2"/>
      <c r="J487" s="3"/>
      <c r="K487" s="3"/>
      <c r="L487" s="7"/>
    </row>
    <row r="488" spans="1:12" ht="25" x14ac:dyDescent="0.25">
      <c r="A488" s="5"/>
      <c r="B488" s="5"/>
      <c r="C488" s="5"/>
      <c r="D488" s="4" t="s">
        <v>760</v>
      </c>
      <c r="E488" s="6" t="s">
        <v>817</v>
      </c>
      <c r="F488" s="2"/>
      <c r="G488" s="3" t="s">
        <v>819</v>
      </c>
      <c r="H488" s="3"/>
      <c r="I488" s="2"/>
      <c r="J488" s="3"/>
      <c r="K488" s="3"/>
      <c r="L488" s="4" t="str">
        <f>IF(OR(AND(ISBLANK($F$34),ISBLANK($F$36)),ISBLANK($F$485)),"",IF(COUNTIF($F$488:$F$494,"&lt;&gt;")=0,"Please select all applicable options",IF(AND(COUNTIF($F$488:$F$492,"&lt;&gt;")&gt;0,COUNTIF($F$493:$F$494,"&lt;&gt;")&gt;0),"Do not select any one of 'Not applicable', 'Undisclosed' with other option(s) in the question. Please unselect the option(s)",IF(COUNTIF($F$493:$F$494,"&lt;&gt;")&gt;1,"Please select only one option from row # 493 to 494",""))))</f>
        <v/>
      </c>
    </row>
    <row r="489" spans="1:12" ht="25" x14ac:dyDescent="0.25">
      <c r="A489" s="5"/>
      <c r="B489" s="5"/>
      <c r="C489" s="5"/>
      <c r="D489" s="5"/>
      <c r="E489" s="5"/>
      <c r="F489" s="2"/>
      <c r="G489" s="3" t="s">
        <v>823</v>
      </c>
      <c r="H489" s="3"/>
      <c r="I489" s="2"/>
      <c r="J489" s="3"/>
      <c r="K489" s="3"/>
      <c r="L489" s="7"/>
    </row>
    <row r="490" spans="1:12" ht="50" x14ac:dyDescent="0.25">
      <c r="A490" s="5"/>
      <c r="B490" s="5"/>
      <c r="C490" s="5"/>
      <c r="D490" s="5"/>
      <c r="E490" s="5"/>
      <c r="F490" s="2"/>
      <c r="G490" s="3" t="s">
        <v>825</v>
      </c>
      <c r="H490" s="3"/>
      <c r="I490" s="2"/>
      <c r="J490" s="3"/>
      <c r="K490" s="3"/>
      <c r="L490" s="7"/>
    </row>
    <row r="491" spans="1:12" ht="25" x14ac:dyDescent="0.25">
      <c r="A491" s="5"/>
      <c r="B491" s="5"/>
      <c r="C491" s="5"/>
      <c r="D491" s="5"/>
      <c r="E491" s="5"/>
      <c r="F491" s="2"/>
      <c r="G491" s="3" t="s">
        <v>674</v>
      </c>
      <c r="H491" s="3"/>
      <c r="I491" s="2"/>
      <c r="J491" s="3"/>
      <c r="K491" s="3"/>
      <c r="L491" s="7"/>
    </row>
    <row r="492" spans="1:12" ht="12.5" x14ac:dyDescent="0.25">
      <c r="A492" s="5"/>
      <c r="B492" s="5"/>
      <c r="C492" s="5"/>
      <c r="D492" s="5"/>
      <c r="E492" s="5"/>
      <c r="F492" s="2"/>
      <c r="G492" s="3" t="s">
        <v>830</v>
      </c>
      <c r="H492" s="3"/>
      <c r="I492" s="2"/>
      <c r="J492" s="3"/>
      <c r="K492" s="3"/>
      <c r="L492" s="7"/>
    </row>
    <row r="493" spans="1:12" ht="12.5" x14ac:dyDescent="0.25">
      <c r="A493" s="5"/>
      <c r="B493" s="5"/>
      <c r="C493" s="5"/>
      <c r="D493" s="5"/>
      <c r="E493" s="5"/>
      <c r="F493" s="2"/>
      <c r="G493" s="3" t="s">
        <v>32</v>
      </c>
      <c r="H493" s="3"/>
      <c r="I493" s="2"/>
      <c r="J493" s="3"/>
      <c r="K493" s="3"/>
      <c r="L493" s="7"/>
    </row>
    <row r="494" spans="1:12" ht="12.5" x14ac:dyDescent="0.25">
      <c r="A494" s="5"/>
      <c r="B494" s="5"/>
      <c r="C494" s="5"/>
      <c r="D494" s="5"/>
      <c r="E494" s="5"/>
      <c r="F494" s="2"/>
      <c r="G494" s="3" t="s">
        <v>33</v>
      </c>
      <c r="H494" s="3"/>
      <c r="I494" s="2"/>
      <c r="J494" s="3"/>
      <c r="K494" s="3"/>
      <c r="L494" s="7"/>
    </row>
    <row r="495" spans="1:12" ht="25" x14ac:dyDescent="0.25">
      <c r="A495" s="5"/>
      <c r="B495" s="4" t="s">
        <v>772</v>
      </c>
      <c r="C495" s="4" t="s">
        <v>835</v>
      </c>
      <c r="D495" s="4" t="s">
        <v>775</v>
      </c>
      <c r="E495" s="6" t="s">
        <v>836</v>
      </c>
      <c r="F495" s="2"/>
      <c r="G495" s="3" t="s">
        <v>837</v>
      </c>
      <c r="H495" s="3" t="s">
        <v>37</v>
      </c>
      <c r="I495" s="2"/>
      <c r="J495" s="3" t="s">
        <v>839</v>
      </c>
      <c r="K495" s="3"/>
      <c r="L495" s="4" t="str">
        <f>IF(OR(AND(ISBLANK($F$35),ISBLANK($F$36))),"",IF(COUNTIF($F$495:$F$501,"&lt;&gt;")=0,"Please select all applicable options",IF(AND(COUNTIF($F$495:$F$499,"&lt;&gt;")&gt;0,COUNTIF($F$500:$F$501,"&lt;&gt;")&gt;0),"Do not select any one of 'Not applicable', 'Undisclosed' with other option(s) in the question. Please unselect the option(s)",IF(COUNTIF($F$500:$F$501,"&lt;&gt;")&gt;1,"Please select only one option from row # 498 to 501",""))))</f>
        <v/>
      </c>
    </row>
    <row r="496" spans="1:12" ht="37.5" x14ac:dyDescent="0.25">
      <c r="A496" s="5"/>
      <c r="B496" s="5"/>
      <c r="C496" s="5"/>
      <c r="D496" s="5"/>
      <c r="E496" s="5"/>
      <c r="F496" s="2"/>
      <c r="G496" s="3" t="s">
        <v>837</v>
      </c>
      <c r="H496" s="3" t="s">
        <v>37</v>
      </c>
      <c r="I496" s="2"/>
      <c r="J496" s="3" t="s">
        <v>843</v>
      </c>
      <c r="K496" s="3"/>
      <c r="L496" s="7"/>
    </row>
    <row r="497" spans="1:12" ht="25" x14ac:dyDescent="0.25">
      <c r="A497" s="5"/>
      <c r="B497" s="5"/>
      <c r="C497" s="5"/>
      <c r="D497" s="5"/>
      <c r="E497" s="5"/>
      <c r="F497" s="2"/>
      <c r="G497" s="3" t="s">
        <v>837</v>
      </c>
      <c r="H497" s="3" t="s">
        <v>37</v>
      </c>
      <c r="I497" s="2"/>
      <c r="J497" s="3" t="s">
        <v>228</v>
      </c>
      <c r="K497" s="3"/>
      <c r="L497" s="7"/>
    </row>
    <row r="498" spans="1:12" ht="50" x14ac:dyDescent="0.25">
      <c r="A498" s="5"/>
      <c r="B498" s="5"/>
      <c r="C498" s="5"/>
      <c r="D498" s="5"/>
      <c r="E498" s="5"/>
      <c r="F498" s="2"/>
      <c r="G498" s="3" t="s">
        <v>844</v>
      </c>
      <c r="H498" s="3"/>
      <c r="I498" s="2"/>
      <c r="J498" s="3"/>
      <c r="K498" s="3"/>
      <c r="L498" s="7"/>
    </row>
    <row r="499" spans="1:12" ht="37.5" x14ac:dyDescent="0.25">
      <c r="A499" s="5"/>
      <c r="B499" s="5"/>
      <c r="C499" s="5"/>
      <c r="D499" s="5"/>
      <c r="E499" s="5"/>
      <c r="F499" s="2"/>
      <c r="G499" s="3" t="s">
        <v>845</v>
      </c>
      <c r="H499" s="3"/>
      <c r="I499" s="2"/>
      <c r="J499" s="3"/>
      <c r="K499" s="3"/>
      <c r="L499" s="7"/>
    </row>
    <row r="500" spans="1:12" ht="12.5" x14ac:dyDescent="0.25">
      <c r="A500" s="5"/>
      <c r="B500" s="5"/>
      <c r="C500" s="5"/>
      <c r="D500" s="5"/>
      <c r="E500" s="5"/>
      <c r="F500" s="2"/>
      <c r="G500" s="3" t="s">
        <v>32</v>
      </c>
      <c r="H500" s="3"/>
      <c r="I500" s="2"/>
      <c r="J500" s="3"/>
      <c r="K500" s="3"/>
      <c r="L500" s="7"/>
    </row>
    <row r="501" spans="1:12" ht="12.5" x14ac:dyDescent="0.25">
      <c r="A501" s="5"/>
      <c r="B501" s="5"/>
      <c r="C501" s="5"/>
      <c r="D501" s="5"/>
      <c r="E501" s="5"/>
      <c r="F501" s="2"/>
      <c r="G501" s="3" t="s">
        <v>33</v>
      </c>
      <c r="H501" s="3"/>
      <c r="I501" s="2"/>
      <c r="J501" s="3"/>
      <c r="K501" s="3"/>
      <c r="L501" s="7"/>
    </row>
    <row r="502" spans="1:12" ht="37.5" x14ac:dyDescent="0.25">
      <c r="A502" s="5"/>
      <c r="B502" s="4" t="s">
        <v>784</v>
      </c>
      <c r="C502" s="4" t="s">
        <v>847</v>
      </c>
      <c r="D502" s="4" t="s">
        <v>786</v>
      </c>
      <c r="E502" s="6" t="s">
        <v>848</v>
      </c>
      <c r="F502" s="2"/>
      <c r="G502" s="3" t="s">
        <v>849</v>
      </c>
      <c r="H502" s="3"/>
      <c r="I502" s="2"/>
      <c r="J502" s="3"/>
      <c r="K502" s="3"/>
      <c r="L502" s="4" t="str">
        <f>IF(OR(AND(ISBLANK($F$28),ISBLANK($F$29))),"",IF(COUNTIF($F$502:$F$522,"&lt;&gt;")=0,"Please select all applicable options",IF(AND(COUNTIF($F$502:$F$519,"&lt;&gt;")&gt;0,COUNTIF($F$520:$F$522,"&lt;&gt;")&gt;0),"Do not select any one of 'No company offices are in scope', 'Not applicable', 'Undisclosed' with other option(s) in the question. Please unselect the option(s)",IF(COUNTIF($F$520:$F$522,"&lt;&gt;")&gt;1,"Please select only one option from row # 507 to 522",""))))</f>
        <v/>
      </c>
    </row>
    <row r="503" spans="1:12" ht="62.5" x14ac:dyDescent="0.25">
      <c r="A503" s="5"/>
      <c r="B503" s="5"/>
      <c r="C503" s="5"/>
      <c r="D503" s="5"/>
      <c r="E503" s="5"/>
      <c r="F503" s="2"/>
      <c r="G503" s="3" t="s">
        <v>855</v>
      </c>
      <c r="H503" s="3"/>
      <c r="I503" s="2"/>
      <c r="J503" s="3"/>
      <c r="K503" s="3"/>
      <c r="L503" s="7"/>
    </row>
    <row r="504" spans="1:12" ht="37.5" x14ac:dyDescent="0.25">
      <c r="A504" s="5"/>
      <c r="B504" s="5"/>
      <c r="C504" s="5"/>
      <c r="D504" s="5"/>
      <c r="E504" s="5"/>
      <c r="F504" s="2"/>
      <c r="G504" s="3" t="s">
        <v>856</v>
      </c>
      <c r="H504" s="3" t="s">
        <v>857</v>
      </c>
      <c r="I504" s="2"/>
      <c r="J504" s="3" t="s">
        <v>858</v>
      </c>
      <c r="K504" s="3"/>
      <c r="L504" s="7"/>
    </row>
    <row r="505" spans="1:12" ht="37.5" x14ac:dyDescent="0.25">
      <c r="A505" s="5"/>
      <c r="B505" s="5"/>
      <c r="C505" s="5"/>
      <c r="D505" s="5"/>
      <c r="E505" s="5"/>
      <c r="F505" s="2"/>
      <c r="G505" s="3" t="s">
        <v>856</v>
      </c>
      <c r="H505" s="3" t="s">
        <v>857</v>
      </c>
      <c r="I505" s="2"/>
      <c r="J505" s="3" t="s">
        <v>859</v>
      </c>
      <c r="K505" s="3"/>
      <c r="L505" s="7"/>
    </row>
    <row r="506" spans="1:12" ht="37.5" x14ac:dyDescent="0.25">
      <c r="A506" s="5"/>
      <c r="B506" s="5"/>
      <c r="C506" s="5"/>
      <c r="D506" s="5"/>
      <c r="E506" s="5"/>
      <c r="F506" s="2"/>
      <c r="G506" s="3" t="s">
        <v>856</v>
      </c>
      <c r="H506" s="3" t="s">
        <v>857</v>
      </c>
      <c r="I506" s="2"/>
      <c r="J506" s="3" t="s">
        <v>860</v>
      </c>
      <c r="K506" s="3"/>
      <c r="L506" s="7"/>
    </row>
    <row r="507" spans="1:12" ht="37.5" x14ac:dyDescent="0.25">
      <c r="A507" s="5"/>
      <c r="B507" s="5"/>
      <c r="C507" s="5"/>
      <c r="D507" s="5"/>
      <c r="E507" s="5"/>
      <c r="F507" s="2"/>
      <c r="G507" s="3" t="s">
        <v>856</v>
      </c>
      <c r="H507" s="3" t="s">
        <v>857</v>
      </c>
      <c r="I507" s="2"/>
      <c r="J507" s="3" t="s">
        <v>861</v>
      </c>
      <c r="K507" s="3"/>
      <c r="L507" s="7"/>
    </row>
    <row r="508" spans="1:12" ht="37.5" x14ac:dyDescent="0.25">
      <c r="A508" s="5"/>
      <c r="B508" s="5"/>
      <c r="C508" s="5"/>
      <c r="D508" s="5"/>
      <c r="E508" s="5"/>
      <c r="F508" s="2"/>
      <c r="G508" s="3" t="s">
        <v>856</v>
      </c>
      <c r="H508" s="3" t="s">
        <v>857</v>
      </c>
      <c r="I508" s="2"/>
      <c r="J508" s="3" t="s">
        <v>862</v>
      </c>
      <c r="K508" s="3"/>
      <c r="L508" s="7"/>
    </row>
    <row r="509" spans="1:12" ht="37.5" x14ac:dyDescent="0.25">
      <c r="A509" s="5"/>
      <c r="B509" s="5"/>
      <c r="C509" s="5"/>
      <c r="D509" s="5"/>
      <c r="E509" s="5"/>
      <c r="F509" s="2"/>
      <c r="G509" s="3" t="s">
        <v>856</v>
      </c>
      <c r="H509" s="3" t="s">
        <v>857</v>
      </c>
      <c r="I509" s="2"/>
      <c r="J509" s="3" t="s">
        <v>33</v>
      </c>
      <c r="K509" s="3"/>
      <c r="L509" s="7"/>
    </row>
    <row r="510" spans="1:12" ht="37.5" x14ac:dyDescent="0.25">
      <c r="A510" s="5"/>
      <c r="B510" s="5"/>
      <c r="C510" s="5"/>
      <c r="D510" s="5"/>
      <c r="E510" s="5"/>
      <c r="F510" s="2"/>
      <c r="G510" s="3" t="s">
        <v>864</v>
      </c>
      <c r="H510" s="3" t="s">
        <v>177</v>
      </c>
      <c r="I510" s="2"/>
      <c r="J510" s="3" t="s">
        <v>179</v>
      </c>
      <c r="K510" s="3"/>
      <c r="L510" s="7"/>
    </row>
    <row r="511" spans="1:12" ht="37.5" x14ac:dyDescent="0.25">
      <c r="A511" s="5"/>
      <c r="B511" s="5"/>
      <c r="C511" s="5"/>
      <c r="D511" s="5"/>
      <c r="E511" s="5"/>
      <c r="F511" s="2"/>
      <c r="G511" s="3" t="s">
        <v>864</v>
      </c>
      <c r="H511" s="3" t="s">
        <v>177</v>
      </c>
      <c r="I511" s="2"/>
      <c r="J511" s="3" t="s">
        <v>182</v>
      </c>
      <c r="K511" s="3"/>
      <c r="L511" s="7"/>
    </row>
    <row r="512" spans="1:12" ht="37.5" x14ac:dyDescent="0.25">
      <c r="A512" s="5"/>
      <c r="B512" s="5"/>
      <c r="C512" s="5"/>
      <c r="D512" s="5"/>
      <c r="E512" s="5"/>
      <c r="F512" s="2"/>
      <c r="G512" s="3" t="s">
        <v>864</v>
      </c>
      <c r="H512" s="3" t="s">
        <v>177</v>
      </c>
      <c r="I512" s="2"/>
      <c r="J512" s="3" t="s">
        <v>184</v>
      </c>
      <c r="K512" s="3"/>
      <c r="L512" s="7"/>
    </row>
    <row r="513" spans="1:12" ht="37.5" x14ac:dyDescent="0.25">
      <c r="A513" s="5"/>
      <c r="B513" s="5"/>
      <c r="C513" s="5"/>
      <c r="D513" s="5"/>
      <c r="E513" s="5"/>
      <c r="F513" s="2"/>
      <c r="G513" s="3" t="s">
        <v>864</v>
      </c>
      <c r="H513" s="3" t="s">
        <v>177</v>
      </c>
      <c r="I513" s="2"/>
      <c r="J513" s="3" t="s">
        <v>186</v>
      </c>
      <c r="K513" s="3"/>
      <c r="L513" s="7"/>
    </row>
    <row r="514" spans="1:12" ht="37.5" x14ac:dyDescent="0.25">
      <c r="A514" s="5"/>
      <c r="B514" s="5"/>
      <c r="C514" s="5"/>
      <c r="D514" s="5"/>
      <c r="E514" s="5"/>
      <c r="F514" s="2"/>
      <c r="G514" s="3" t="s">
        <v>864</v>
      </c>
      <c r="H514" s="3" t="s">
        <v>177</v>
      </c>
      <c r="I514" s="2"/>
      <c r="J514" s="3" t="s">
        <v>188</v>
      </c>
      <c r="K514" s="3"/>
      <c r="L514" s="7"/>
    </row>
    <row r="515" spans="1:12" ht="37.5" x14ac:dyDescent="0.25">
      <c r="A515" s="5"/>
      <c r="B515" s="5"/>
      <c r="C515" s="5"/>
      <c r="D515" s="5"/>
      <c r="E515" s="5"/>
      <c r="F515" s="2"/>
      <c r="G515" s="3" t="s">
        <v>864</v>
      </c>
      <c r="H515" s="3" t="s">
        <v>177</v>
      </c>
      <c r="I515" s="2"/>
      <c r="J515" s="3" t="s">
        <v>33</v>
      </c>
      <c r="K515" s="3"/>
      <c r="L515" s="7"/>
    </row>
    <row r="516" spans="1:12" ht="50" x14ac:dyDescent="0.25">
      <c r="A516" s="5"/>
      <c r="B516" s="5"/>
      <c r="C516" s="5"/>
      <c r="D516" s="5"/>
      <c r="E516" s="5"/>
      <c r="F516" s="2"/>
      <c r="G516" s="3" t="s">
        <v>869</v>
      </c>
      <c r="H516" s="3" t="s">
        <v>37</v>
      </c>
      <c r="I516" s="2"/>
      <c r="J516" s="3" t="s">
        <v>870</v>
      </c>
      <c r="K516" s="3"/>
      <c r="L516" s="7"/>
    </row>
    <row r="517" spans="1:12" ht="50" x14ac:dyDescent="0.25">
      <c r="A517" s="5"/>
      <c r="B517" s="5"/>
      <c r="C517" s="5"/>
      <c r="D517" s="5"/>
      <c r="E517" s="5"/>
      <c r="F517" s="2"/>
      <c r="G517" s="3" t="s">
        <v>869</v>
      </c>
      <c r="H517" s="3" t="s">
        <v>37</v>
      </c>
      <c r="I517" s="2"/>
      <c r="J517" s="3" t="s">
        <v>871</v>
      </c>
      <c r="K517" s="3"/>
      <c r="L517" s="7"/>
    </row>
    <row r="518" spans="1:12" ht="50" x14ac:dyDescent="0.25">
      <c r="A518" s="5"/>
      <c r="B518" s="5"/>
      <c r="C518" s="5"/>
      <c r="D518" s="5"/>
      <c r="E518" s="5"/>
      <c r="F518" s="2"/>
      <c r="G518" s="3" t="s">
        <v>869</v>
      </c>
      <c r="H518" s="3" t="s">
        <v>37</v>
      </c>
      <c r="I518" s="2"/>
      <c r="J518" s="3" t="s">
        <v>872</v>
      </c>
      <c r="K518" s="3"/>
      <c r="L518" s="7"/>
    </row>
    <row r="519" spans="1:12" ht="50" x14ac:dyDescent="0.25">
      <c r="A519" s="5"/>
      <c r="B519" s="5"/>
      <c r="C519" s="5"/>
      <c r="D519" s="5"/>
      <c r="E519" s="5"/>
      <c r="F519" s="2"/>
      <c r="G519" s="3" t="s">
        <v>869</v>
      </c>
      <c r="H519" s="3" t="s">
        <v>37</v>
      </c>
      <c r="I519" s="2"/>
      <c r="J519" s="3" t="s">
        <v>228</v>
      </c>
      <c r="K519" s="3"/>
      <c r="L519" s="7"/>
    </row>
    <row r="520" spans="1:12" ht="75" x14ac:dyDescent="0.25">
      <c r="A520" s="5"/>
      <c r="B520" s="5"/>
      <c r="C520" s="5"/>
      <c r="D520" s="5"/>
      <c r="E520" s="5"/>
      <c r="F520" s="2"/>
      <c r="G520" s="3" t="s">
        <v>873</v>
      </c>
      <c r="H520" s="3"/>
      <c r="I520" s="2"/>
      <c r="J520" s="3"/>
      <c r="K520" s="3"/>
      <c r="L520" s="7"/>
    </row>
    <row r="521" spans="1:12" ht="12.5" x14ac:dyDescent="0.25">
      <c r="A521" s="5"/>
      <c r="B521" s="5"/>
      <c r="C521" s="5"/>
      <c r="D521" s="5"/>
      <c r="E521" s="5"/>
      <c r="F521" s="2"/>
      <c r="G521" s="3" t="s">
        <v>32</v>
      </c>
      <c r="H521" s="3"/>
      <c r="I521" s="2"/>
      <c r="J521" s="3"/>
      <c r="K521" s="3"/>
      <c r="L521" s="7"/>
    </row>
    <row r="522" spans="1:12" ht="12.5" x14ac:dyDescent="0.25">
      <c r="A522" s="5"/>
      <c r="B522" s="5"/>
      <c r="C522" s="5"/>
      <c r="D522" s="5"/>
      <c r="E522" s="5"/>
      <c r="F522" s="2"/>
      <c r="G522" s="3" t="s">
        <v>33</v>
      </c>
      <c r="H522" s="3"/>
      <c r="I522" s="2"/>
      <c r="J522" s="3"/>
      <c r="K522" s="3"/>
      <c r="L522" s="7"/>
    </row>
    <row r="523" spans="1:12" ht="12.5" x14ac:dyDescent="0.25">
      <c r="A523" s="5"/>
      <c r="B523" s="5"/>
      <c r="C523" s="5"/>
      <c r="D523" s="4" t="s">
        <v>808</v>
      </c>
      <c r="E523" s="6" t="s">
        <v>877</v>
      </c>
      <c r="F523" s="2"/>
      <c r="G523" s="3" t="s">
        <v>878</v>
      </c>
      <c r="H523" s="3"/>
      <c r="I523" s="2"/>
      <c r="J523" s="3"/>
      <c r="K523" s="3"/>
      <c r="L523" s="4" t="str">
        <f>IF(OR(AND(ISBLANK($F$35),ISBLANK($F$36))),"",IF(COUNTIF($F$523:$F$528,"&lt;&gt;")=0,"Please select all applicable options",IF(AND(COUNTIF($F$523:$F$526,"&lt;&gt;")&gt;0,COUNTIF($F$527:$F$528,"&lt;&gt;")&gt;0),"Do not select any one of 'None of the above applies', 'Undisclosed' with other option(s) in the question. Please unselect the option(s)",IF(COUNTIF($F$527:$F$528,"&lt;&gt;")&gt;1,"Please select only one option from row # 527 to 528",""))))</f>
        <v/>
      </c>
    </row>
    <row r="524" spans="1:12" ht="25" x14ac:dyDescent="0.25">
      <c r="A524" s="5"/>
      <c r="B524" s="5"/>
      <c r="C524" s="5"/>
      <c r="D524" s="5"/>
      <c r="E524" s="5"/>
      <c r="F524" s="2"/>
      <c r="G524" s="3" t="s">
        <v>884</v>
      </c>
      <c r="H524" s="3"/>
      <c r="I524" s="2"/>
      <c r="J524" s="3"/>
      <c r="K524" s="3"/>
      <c r="L524" s="7"/>
    </row>
    <row r="525" spans="1:12" ht="62.5" x14ac:dyDescent="0.25">
      <c r="A525" s="5"/>
      <c r="B525" s="5"/>
      <c r="C525" s="5"/>
      <c r="D525" s="5"/>
      <c r="E525" s="5"/>
      <c r="F525" s="2"/>
      <c r="G525" s="3" t="s">
        <v>885</v>
      </c>
      <c r="H525" s="3"/>
      <c r="I525" s="2"/>
      <c r="J525" s="3"/>
      <c r="K525" s="3"/>
      <c r="L525" s="7"/>
    </row>
    <row r="526" spans="1:12" ht="25" x14ac:dyDescent="0.25">
      <c r="A526" s="5"/>
      <c r="B526" s="5"/>
      <c r="C526" s="5"/>
      <c r="D526" s="5"/>
      <c r="E526" s="5"/>
      <c r="F526" s="2"/>
      <c r="G526" s="3" t="s">
        <v>886</v>
      </c>
      <c r="H526" s="3"/>
      <c r="I526" s="2"/>
      <c r="J526" s="3"/>
      <c r="K526" s="3"/>
      <c r="L526" s="7"/>
    </row>
    <row r="527" spans="1:12" ht="62.5" x14ac:dyDescent="0.25">
      <c r="A527" s="5"/>
      <c r="B527" s="5"/>
      <c r="C527" s="5"/>
      <c r="D527" s="5"/>
      <c r="E527" s="5"/>
      <c r="F527" s="2"/>
      <c r="G527" s="3" t="s">
        <v>887</v>
      </c>
      <c r="H527" s="3"/>
      <c r="I527" s="2"/>
      <c r="J527" s="3"/>
      <c r="K527" s="3"/>
      <c r="L527" s="7"/>
    </row>
    <row r="528" spans="1:12" ht="12.5" x14ac:dyDescent="0.25">
      <c r="A528" s="5"/>
      <c r="B528" s="5"/>
      <c r="C528" s="5"/>
      <c r="D528" s="5"/>
      <c r="E528" s="5"/>
      <c r="F528" s="2"/>
      <c r="G528" s="3" t="s">
        <v>33</v>
      </c>
      <c r="H528" s="3"/>
      <c r="I528" s="2"/>
      <c r="J528" s="3"/>
      <c r="K528" s="3"/>
      <c r="L528" s="7"/>
    </row>
    <row r="529" spans="1:12" ht="25" x14ac:dyDescent="0.25">
      <c r="A529" s="5"/>
      <c r="B529" s="5"/>
      <c r="C529" s="5"/>
      <c r="D529" s="4" t="s">
        <v>820</v>
      </c>
      <c r="E529" s="6" t="s">
        <v>888</v>
      </c>
      <c r="F529" s="2"/>
      <c r="G529" s="3" t="s">
        <v>889</v>
      </c>
      <c r="H529" s="3"/>
      <c r="I529" s="2"/>
      <c r="J529" s="3"/>
      <c r="K529" s="3"/>
      <c r="L529" s="4" t="str">
        <f>IF(OR(AND(ISBLANK($F$35),ISBLANK($F$36)),AND(ISBLANK($F$523),ISBLANK($F$524))),"",IF(COUNTIF($F$529:$F$540,"&lt;&gt;")=0,"Please select all applicable options",IF(AND(COUNTIF($F$529:$F$538,"&lt;&gt;")&gt;0,COUNTIF($F$539:$F$540,"&lt;&gt;")&gt;0),"Do not select any one of 'Not applicable', 'Undisclosed' with other option(s) in the question. Please unselect the option(s)",IF(COUNTIF($F$539:$F$540,"&lt;&gt;")&gt;1,"Please select only one option from row # 539 to 540",""))))</f>
        <v/>
      </c>
    </row>
    <row r="530" spans="1:12" ht="37.5" x14ac:dyDescent="0.25">
      <c r="A530" s="5"/>
      <c r="B530" s="5"/>
      <c r="C530" s="5"/>
      <c r="D530" s="5"/>
      <c r="E530" s="5"/>
      <c r="F530" s="2"/>
      <c r="G530" s="3" t="s">
        <v>895</v>
      </c>
      <c r="H530" s="3"/>
      <c r="I530" s="2"/>
      <c r="J530" s="3"/>
      <c r="K530" s="3"/>
      <c r="L530" s="7"/>
    </row>
    <row r="531" spans="1:12" ht="37.5" x14ac:dyDescent="0.25">
      <c r="A531" s="5"/>
      <c r="B531" s="5"/>
      <c r="C531" s="5"/>
      <c r="D531" s="5"/>
      <c r="E531" s="5"/>
      <c r="F531" s="2"/>
      <c r="G531" s="3" t="s">
        <v>896</v>
      </c>
      <c r="H531" s="3"/>
      <c r="I531" s="2"/>
      <c r="J531" s="3"/>
      <c r="K531" s="3"/>
      <c r="L531" s="7"/>
    </row>
    <row r="532" spans="1:12" ht="25" x14ac:dyDescent="0.25">
      <c r="A532" s="5"/>
      <c r="B532" s="5"/>
      <c r="C532" s="5"/>
      <c r="D532" s="5"/>
      <c r="E532" s="5"/>
      <c r="F532" s="2"/>
      <c r="G532" s="3" t="s">
        <v>897</v>
      </c>
      <c r="H532" s="3"/>
      <c r="I532" s="2"/>
      <c r="J532" s="3"/>
      <c r="K532" s="3"/>
      <c r="L532" s="7"/>
    </row>
    <row r="533" spans="1:12" ht="12.5" x14ac:dyDescent="0.25">
      <c r="A533" s="5"/>
      <c r="B533" s="5"/>
      <c r="C533" s="5"/>
      <c r="D533" s="5"/>
      <c r="E533" s="5"/>
      <c r="F533" s="2"/>
      <c r="G533" s="3" t="s">
        <v>898</v>
      </c>
      <c r="H533" s="3"/>
      <c r="I533" s="2"/>
      <c r="J533" s="3"/>
      <c r="K533" s="3"/>
      <c r="L533" s="7"/>
    </row>
    <row r="534" spans="1:12" ht="25" x14ac:dyDescent="0.25">
      <c r="A534" s="5"/>
      <c r="B534" s="5"/>
      <c r="C534" s="5"/>
      <c r="D534" s="5"/>
      <c r="E534" s="5"/>
      <c r="F534" s="2"/>
      <c r="G534" s="3" t="s">
        <v>899</v>
      </c>
      <c r="H534" s="3"/>
      <c r="I534" s="2"/>
      <c r="J534" s="3"/>
      <c r="K534" s="3"/>
      <c r="L534" s="7"/>
    </row>
    <row r="535" spans="1:12" ht="25" x14ac:dyDescent="0.25">
      <c r="A535" s="5"/>
      <c r="B535" s="5"/>
      <c r="C535" s="5"/>
      <c r="D535" s="5"/>
      <c r="E535" s="5"/>
      <c r="F535" s="2"/>
      <c r="G535" s="3" t="s">
        <v>900</v>
      </c>
      <c r="H535" s="3"/>
      <c r="I535" s="2"/>
      <c r="J535" s="3"/>
      <c r="K535" s="3"/>
      <c r="L535" s="7"/>
    </row>
    <row r="536" spans="1:12" ht="25" x14ac:dyDescent="0.25">
      <c r="A536" s="5"/>
      <c r="B536" s="5"/>
      <c r="C536" s="5"/>
      <c r="D536" s="5"/>
      <c r="E536" s="5"/>
      <c r="F536" s="2"/>
      <c r="G536" s="3" t="s">
        <v>901</v>
      </c>
      <c r="H536" s="3"/>
      <c r="I536" s="2"/>
      <c r="J536" s="3"/>
      <c r="K536" s="3"/>
      <c r="L536" s="7"/>
    </row>
    <row r="537" spans="1:12" ht="12.5" x14ac:dyDescent="0.25">
      <c r="A537" s="5"/>
      <c r="B537" s="5"/>
      <c r="C537" s="5"/>
      <c r="D537" s="5"/>
      <c r="E537" s="5"/>
      <c r="F537" s="2"/>
      <c r="G537" s="3" t="s">
        <v>902</v>
      </c>
      <c r="H537" s="3"/>
      <c r="I537" s="2"/>
      <c r="J537" s="3"/>
      <c r="K537" s="3"/>
      <c r="L537" s="7"/>
    </row>
    <row r="538" spans="1:12" ht="25" x14ac:dyDescent="0.25">
      <c r="A538" s="5"/>
      <c r="B538" s="5"/>
      <c r="C538" s="5"/>
      <c r="D538" s="5"/>
      <c r="E538" s="5"/>
      <c r="F538" s="2"/>
      <c r="G538" s="3" t="s">
        <v>903</v>
      </c>
      <c r="H538" s="3"/>
      <c r="I538" s="2"/>
      <c r="J538" s="3"/>
      <c r="K538" s="3"/>
      <c r="L538" s="7"/>
    </row>
    <row r="539" spans="1:12" ht="12.5" x14ac:dyDescent="0.25">
      <c r="A539" s="5"/>
      <c r="B539" s="5"/>
      <c r="C539" s="5"/>
      <c r="D539" s="5"/>
      <c r="E539" s="5"/>
      <c r="F539" s="2"/>
      <c r="G539" s="3" t="s">
        <v>32</v>
      </c>
      <c r="H539" s="3"/>
      <c r="I539" s="2"/>
      <c r="J539" s="3"/>
      <c r="K539" s="3"/>
      <c r="L539" s="7"/>
    </row>
    <row r="540" spans="1:12" ht="12.5" x14ac:dyDescent="0.25">
      <c r="A540" s="5"/>
      <c r="B540" s="5"/>
      <c r="C540" s="5"/>
      <c r="D540" s="5"/>
      <c r="E540" s="5"/>
      <c r="F540" s="2"/>
      <c r="G540" s="3" t="s">
        <v>33</v>
      </c>
      <c r="H540" s="3"/>
      <c r="I540" s="2"/>
      <c r="J540" s="3"/>
      <c r="K540" s="3"/>
      <c r="L540" s="7"/>
    </row>
    <row r="541" spans="1:12" ht="37.5" x14ac:dyDescent="0.25">
      <c r="A541" s="5"/>
      <c r="B541" s="5"/>
      <c r="C541" s="5"/>
      <c r="D541" s="4" t="s">
        <v>838</v>
      </c>
      <c r="E541" s="6" t="s">
        <v>909</v>
      </c>
      <c r="F541" s="2"/>
      <c r="G541" s="3" t="s">
        <v>849</v>
      </c>
      <c r="H541" s="3"/>
      <c r="I541" s="2"/>
      <c r="J541" s="3"/>
      <c r="K541" s="3"/>
      <c r="L541" s="4" t="str">
        <f>IF(OR(AND(ISBLANK($F$35),ISBLANK($F$36)),AND(ISBLANK($F$523),ISBLANK($F$524))),"",IF(COUNTIF($F$541:$F$562,"&lt;&gt;")=0,"Please select all applicable options",IF(AND(COUNTIF($F$541:$F$560,"&lt;&gt;")&gt;0,COUNTIF($F$561:$F$562,"&lt;&gt;")&gt;0),"Do not select any one of 'Not applicable', 'Undisclosed' with other option(s) in the question. Please unselect the option(s)",IF(COUNTIF($F$561:$F$562,"&lt;&gt;")&gt;1,"Please select only one option from row # 548 to 562",""))))</f>
        <v/>
      </c>
    </row>
    <row r="542" spans="1:12" ht="62.5" x14ac:dyDescent="0.25">
      <c r="A542" s="5"/>
      <c r="B542" s="5"/>
      <c r="C542" s="5"/>
      <c r="D542" s="5"/>
      <c r="E542" s="5"/>
      <c r="F542" s="2"/>
      <c r="G542" s="3" t="s">
        <v>913</v>
      </c>
      <c r="H542" s="3"/>
      <c r="I542" s="2"/>
      <c r="J542" s="3"/>
      <c r="K542" s="3"/>
      <c r="L542" s="7"/>
    </row>
    <row r="543" spans="1:12" ht="37.5" x14ac:dyDescent="0.25">
      <c r="A543" s="5"/>
      <c r="B543" s="5"/>
      <c r="C543" s="5"/>
      <c r="D543" s="5"/>
      <c r="E543" s="5"/>
      <c r="F543" s="2"/>
      <c r="G543" s="3" t="s">
        <v>914</v>
      </c>
      <c r="H543" s="3" t="s">
        <v>857</v>
      </c>
      <c r="I543" s="2"/>
      <c r="J543" s="3" t="s">
        <v>858</v>
      </c>
      <c r="K543" s="3"/>
      <c r="L543" s="7"/>
    </row>
    <row r="544" spans="1:12" ht="37.5" x14ac:dyDescent="0.25">
      <c r="A544" s="5"/>
      <c r="B544" s="5"/>
      <c r="C544" s="5"/>
      <c r="D544" s="5"/>
      <c r="E544" s="5"/>
      <c r="F544" s="2"/>
      <c r="G544" s="3" t="s">
        <v>914</v>
      </c>
      <c r="H544" s="3" t="s">
        <v>857</v>
      </c>
      <c r="I544" s="2"/>
      <c r="J544" s="3" t="s">
        <v>859</v>
      </c>
      <c r="K544" s="3"/>
      <c r="L544" s="7"/>
    </row>
    <row r="545" spans="1:12" ht="37.5" x14ac:dyDescent="0.25">
      <c r="A545" s="5"/>
      <c r="B545" s="5"/>
      <c r="C545" s="5"/>
      <c r="D545" s="5"/>
      <c r="E545" s="5"/>
      <c r="F545" s="2"/>
      <c r="G545" s="3" t="s">
        <v>914</v>
      </c>
      <c r="H545" s="3" t="s">
        <v>857</v>
      </c>
      <c r="I545" s="2"/>
      <c r="J545" s="3" t="s">
        <v>860</v>
      </c>
      <c r="K545" s="3"/>
      <c r="L545" s="7"/>
    </row>
    <row r="546" spans="1:12" ht="37.5" x14ac:dyDescent="0.25">
      <c r="A546" s="5"/>
      <c r="B546" s="5"/>
      <c r="C546" s="5"/>
      <c r="D546" s="5"/>
      <c r="E546" s="5"/>
      <c r="F546" s="2"/>
      <c r="G546" s="3" t="s">
        <v>914</v>
      </c>
      <c r="H546" s="3" t="s">
        <v>857</v>
      </c>
      <c r="I546" s="2"/>
      <c r="J546" s="3" t="s">
        <v>861</v>
      </c>
      <c r="K546" s="3"/>
      <c r="L546" s="7"/>
    </row>
    <row r="547" spans="1:12" ht="37.5" x14ac:dyDescent="0.25">
      <c r="A547" s="5"/>
      <c r="B547" s="5"/>
      <c r="C547" s="5"/>
      <c r="D547" s="5"/>
      <c r="E547" s="5"/>
      <c r="F547" s="2"/>
      <c r="G547" s="3" t="s">
        <v>914</v>
      </c>
      <c r="H547" s="3" t="s">
        <v>857</v>
      </c>
      <c r="I547" s="2"/>
      <c r="J547" s="3" t="s">
        <v>862</v>
      </c>
      <c r="K547" s="3"/>
      <c r="L547" s="7"/>
    </row>
    <row r="548" spans="1:12" ht="37.5" x14ac:dyDescent="0.25">
      <c r="A548" s="5"/>
      <c r="B548" s="5"/>
      <c r="C548" s="5"/>
      <c r="D548" s="5"/>
      <c r="E548" s="5"/>
      <c r="F548" s="2"/>
      <c r="G548" s="3" t="s">
        <v>914</v>
      </c>
      <c r="H548" s="3" t="s">
        <v>857</v>
      </c>
      <c r="I548" s="2"/>
      <c r="J548" s="3" t="s">
        <v>33</v>
      </c>
      <c r="K548" s="3"/>
      <c r="L548" s="7"/>
    </row>
    <row r="549" spans="1:12" ht="37.5" x14ac:dyDescent="0.25">
      <c r="A549" s="5"/>
      <c r="B549" s="5"/>
      <c r="C549" s="5"/>
      <c r="D549" s="5"/>
      <c r="E549" s="5"/>
      <c r="F549" s="2"/>
      <c r="G549" s="3" t="s">
        <v>916</v>
      </c>
      <c r="H549" s="3" t="s">
        <v>177</v>
      </c>
      <c r="I549" s="2"/>
      <c r="J549" s="3" t="s">
        <v>179</v>
      </c>
      <c r="K549" s="3"/>
      <c r="L549" s="7"/>
    </row>
    <row r="550" spans="1:12" ht="37.5" x14ac:dyDescent="0.25">
      <c r="A550" s="5"/>
      <c r="B550" s="5"/>
      <c r="C550" s="5"/>
      <c r="D550" s="5"/>
      <c r="E550" s="5"/>
      <c r="F550" s="2"/>
      <c r="G550" s="3" t="s">
        <v>916</v>
      </c>
      <c r="H550" s="3" t="s">
        <v>177</v>
      </c>
      <c r="I550" s="2"/>
      <c r="J550" s="3" t="s">
        <v>182</v>
      </c>
      <c r="K550" s="3"/>
      <c r="L550" s="7"/>
    </row>
    <row r="551" spans="1:12" ht="37.5" x14ac:dyDescent="0.25">
      <c r="A551" s="5"/>
      <c r="B551" s="5"/>
      <c r="C551" s="5"/>
      <c r="D551" s="5"/>
      <c r="E551" s="5"/>
      <c r="F551" s="2"/>
      <c r="G551" s="3" t="s">
        <v>916</v>
      </c>
      <c r="H551" s="3" t="s">
        <v>177</v>
      </c>
      <c r="I551" s="2"/>
      <c r="J551" s="3" t="s">
        <v>184</v>
      </c>
      <c r="K551" s="3"/>
      <c r="L551" s="7"/>
    </row>
    <row r="552" spans="1:12" ht="37.5" x14ac:dyDescent="0.25">
      <c r="A552" s="5"/>
      <c r="B552" s="5"/>
      <c r="C552" s="5"/>
      <c r="D552" s="5"/>
      <c r="E552" s="5"/>
      <c r="F552" s="2"/>
      <c r="G552" s="3" t="s">
        <v>916</v>
      </c>
      <c r="H552" s="3" t="s">
        <v>177</v>
      </c>
      <c r="I552" s="2"/>
      <c r="J552" s="3" t="s">
        <v>186</v>
      </c>
      <c r="K552" s="3"/>
      <c r="L552" s="7"/>
    </row>
    <row r="553" spans="1:12" ht="37.5" x14ac:dyDescent="0.25">
      <c r="A553" s="5"/>
      <c r="B553" s="5"/>
      <c r="C553" s="5"/>
      <c r="D553" s="5"/>
      <c r="E553" s="5"/>
      <c r="F553" s="2"/>
      <c r="G553" s="3" t="s">
        <v>916</v>
      </c>
      <c r="H553" s="3" t="s">
        <v>177</v>
      </c>
      <c r="I553" s="2"/>
      <c r="J553" s="3" t="s">
        <v>188</v>
      </c>
      <c r="K553" s="3"/>
      <c r="L553" s="7"/>
    </row>
    <row r="554" spans="1:12" ht="37.5" x14ac:dyDescent="0.25">
      <c r="A554" s="5"/>
      <c r="B554" s="5"/>
      <c r="C554" s="5"/>
      <c r="D554" s="5"/>
      <c r="E554" s="5"/>
      <c r="F554" s="2"/>
      <c r="G554" s="3" t="s">
        <v>916</v>
      </c>
      <c r="H554" s="3" t="s">
        <v>177</v>
      </c>
      <c r="I554" s="2"/>
      <c r="J554" s="3" t="s">
        <v>33</v>
      </c>
      <c r="K554" s="3"/>
      <c r="L554" s="7"/>
    </row>
    <row r="555" spans="1:12" ht="50" x14ac:dyDescent="0.25">
      <c r="A555" s="5"/>
      <c r="B555" s="5"/>
      <c r="C555" s="5"/>
      <c r="D555" s="5"/>
      <c r="E555" s="5"/>
      <c r="F555" s="2"/>
      <c r="G555" s="3" t="s">
        <v>917</v>
      </c>
      <c r="H555" s="3" t="s">
        <v>37</v>
      </c>
      <c r="I555" s="2"/>
      <c r="J555" s="3" t="s">
        <v>870</v>
      </c>
      <c r="K555" s="3"/>
      <c r="L555" s="7"/>
    </row>
    <row r="556" spans="1:12" ht="50" x14ac:dyDescent="0.25">
      <c r="A556" s="5"/>
      <c r="B556" s="5"/>
      <c r="C556" s="5"/>
      <c r="D556" s="5"/>
      <c r="E556" s="5"/>
      <c r="F556" s="2"/>
      <c r="G556" s="3" t="s">
        <v>917</v>
      </c>
      <c r="H556" s="3" t="s">
        <v>37</v>
      </c>
      <c r="I556" s="2"/>
      <c r="J556" s="3" t="s">
        <v>871</v>
      </c>
      <c r="K556" s="3"/>
      <c r="L556" s="7"/>
    </row>
    <row r="557" spans="1:12" ht="50" x14ac:dyDescent="0.25">
      <c r="A557" s="5"/>
      <c r="B557" s="5"/>
      <c r="C557" s="5"/>
      <c r="D557" s="5"/>
      <c r="E557" s="5"/>
      <c r="F557" s="2"/>
      <c r="G557" s="3" t="s">
        <v>917</v>
      </c>
      <c r="H557" s="3" t="s">
        <v>37</v>
      </c>
      <c r="I557" s="2"/>
      <c r="J557" s="3" t="s">
        <v>872</v>
      </c>
      <c r="K557" s="3"/>
      <c r="L557" s="7"/>
    </row>
    <row r="558" spans="1:12" ht="50" x14ac:dyDescent="0.25">
      <c r="A558" s="5"/>
      <c r="B558" s="5"/>
      <c r="C558" s="5"/>
      <c r="D558" s="5"/>
      <c r="E558" s="5"/>
      <c r="F558" s="2"/>
      <c r="G558" s="3" t="s">
        <v>917</v>
      </c>
      <c r="H558" s="3" t="s">
        <v>37</v>
      </c>
      <c r="I558" s="2"/>
      <c r="J558" s="3" t="s">
        <v>228</v>
      </c>
      <c r="K558" s="3"/>
      <c r="L558" s="7"/>
    </row>
    <row r="559" spans="1:12" ht="25" x14ac:dyDescent="0.25">
      <c r="A559" s="5"/>
      <c r="B559" s="5"/>
      <c r="C559" s="5"/>
      <c r="D559" s="5"/>
      <c r="E559" s="5"/>
      <c r="F559" s="2"/>
      <c r="G559" s="3" t="s">
        <v>921</v>
      </c>
      <c r="H559" s="3"/>
      <c r="I559" s="2"/>
      <c r="J559" s="3"/>
      <c r="K559" s="3"/>
      <c r="L559" s="7"/>
    </row>
    <row r="560" spans="1:12" ht="50" x14ac:dyDescent="0.25">
      <c r="A560" s="5"/>
      <c r="B560" s="5"/>
      <c r="C560" s="5"/>
      <c r="D560" s="5"/>
      <c r="E560" s="5"/>
      <c r="F560" s="2"/>
      <c r="G560" s="3" t="s">
        <v>922</v>
      </c>
      <c r="H560" s="3"/>
      <c r="I560" s="2"/>
      <c r="J560" s="3"/>
      <c r="K560" s="3"/>
      <c r="L560" s="7"/>
    </row>
    <row r="561" spans="1:12" ht="12.5" x14ac:dyDescent="0.25">
      <c r="A561" s="5"/>
      <c r="B561" s="5"/>
      <c r="C561" s="5"/>
      <c r="D561" s="5"/>
      <c r="E561" s="5"/>
      <c r="F561" s="2"/>
      <c r="G561" s="3" t="s">
        <v>32</v>
      </c>
      <c r="H561" s="3"/>
      <c r="I561" s="2"/>
      <c r="J561" s="3"/>
      <c r="K561" s="3"/>
      <c r="L561" s="7"/>
    </row>
    <row r="562" spans="1:12" ht="12.5" x14ac:dyDescent="0.25">
      <c r="A562" s="5"/>
      <c r="B562" s="5"/>
      <c r="C562" s="5"/>
      <c r="D562" s="5"/>
      <c r="E562" s="5"/>
      <c r="F562" s="2"/>
      <c r="G562" s="3" t="s">
        <v>33</v>
      </c>
      <c r="H562" s="3"/>
      <c r="I562" s="2"/>
      <c r="J562" s="3"/>
      <c r="K562" s="3"/>
      <c r="L562" s="7"/>
    </row>
    <row r="563" spans="1:12" ht="12.5" x14ac:dyDescent="0.25">
      <c r="A563" s="5"/>
      <c r="B563" s="5"/>
      <c r="C563" s="5"/>
      <c r="D563" s="4" t="s">
        <v>853</v>
      </c>
      <c r="E563" s="6" t="s">
        <v>923</v>
      </c>
      <c r="F563" s="2"/>
      <c r="G563" s="3" t="s">
        <v>366</v>
      </c>
      <c r="H563" s="3"/>
      <c r="I563" s="2"/>
      <c r="J563" s="3"/>
      <c r="K563" s="3"/>
      <c r="L563" s="4" t="str">
        <f>IF(OR(AND(ISBLANK($F$35),ISBLANK($F$36)),AND(ISBLANK($F$525),ISBLANK($F$526))),"",IF(COUNTIF($F$563:$F$565,"&lt;&gt;")=0,"Please select one of the options",IF(COUNTIF($F$563:$F$565,"&lt;&gt;")&gt;1,"Please select only one option from row # 563 to 565","")))</f>
        <v/>
      </c>
    </row>
    <row r="564" spans="1:12" ht="12.5" x14ac:dyDescent="0.25">
      <c r="A564" s="5"/>
      <c r="B564" s="5"/>
      <c r="C564" s="5"/>
      <c r="D564" s="5"/>
      <c r="E564" s="5"/>
      <c r="F564" s="2"/>
      <c r="G564" s="3" t="s">
        <v>2</v>
      </c>
      <c r="H564" s="3"/>
      <c r="I564" s="2"/>
      <c r="J564" s="3"/>
      <c r="K564" s="3"/>
      <c r="L564" s="7"/>
    </row>
    <row r="565" spans="1:12" ht="12.5" x14ac:dyDescent="0.25">
      <c r="A565" s="5"/>
      <c r="B565" s="5"/>
      <c r="C565" s="5"/>
      <c r="D565" s="5"/>
      <c r="E565" s="5"/>
      <c r="F565" s="2"/>
      <c r="G565" s="3" t="s">
        <v>33</v>
      </c>
      <c r="H565" s="3"/>
      <c r="I565" s="2"/>
      <c r="J565" s="3"/>
      <c r="K565" s="3"/>
      <c r="L565" s="7"/>
    </row>
    <row r="566" spans="1:12" ht="25" x14ac:dyDescent="0.25">
      <c r="A566" s="5"/>
      <c r="B566" s="4" t="s">
        <v>863</v>
      </c>
      <c r="C566" s="4" t="s">
        <v>926</v>
      </c>
      <c r="D566" s="4" t="s">
        <v>866</v>
      </c>
      <c r="E566" s="6" t="s">
        <v>927</v>
      </c>
      <c r="F566" s="2"/>
      <c r="G566" s="3" t="s">
        <v>928</v>
      </c>
      <c r="H566" s="3"/>
      <c r="I566" s="2"/>
      <c r="J566" s="3"/>
      <c r="K566" s="3"/>
      <c r="L566" s="4" t="str">
        <f>IF(OR(AND(ISBLANK($F$35),ISBLANK($F$36))),"",IF(COUNTIF($F$566:$F$573,"&lt;&gt;")=0,"Please select all applicable options",IF(AND(COUNTIF($F$566:$F$571,"&lt;&gt;")&gt;0,COUNTIF($F$572:$F$573,"&lt;&gt;")&gt;0),"Do not select any one of 'Not applicable', 'Undisclosed' with other option(s) in the question. Please unselect the option(s)",IF(COUNTIF($F$572:$F$573,"&lt;&gt;")&gt;1,"Please select only one option from row # 570 to 573",""))))</f>
        <v/>
      </c>
    </row>
    <row r="567" spans="1:12" ht="25" x14ac:dyDescent="0.25">
      <c r="A567" s="5"/>
      <c r="B567" s="5"/>
      <c r="C567" s="5"/>
      <c r="D567" s="5"/>
      <c r="E567" s="5"/>
      <c r="F567" s="2"/>
      <c r="G567" s="3" t="s">
        <v>933</v>
      </c>
      <c r="H567" s="3"/>
      <c r="I567" s="2"/>
      <c r="J567" s="3"/>
      <c r="K567" s="3"/>
      <c r="L567" s="7"/>
    </row>
    <row r="568" spans="1:12" ht="25" x14ac:dyDescent="0.25">
      <c r="A568" s="5"/>
      <c r="B568" s="5"/>
      <c r="C568" s="5"/>
      <c r="D568" s="5"/>
      <c r="E568" s="5"/>
      <c r="F568" s="2"/>
      <c r="G568" s="3" t="s">
        <v>934</v>
      </c>
      <c r="H568" s="3" t="s">
        <v>37</v>
      </c>
      <c r="I568" s="2"/>
      <c r="J568" s="3" t="s">
        <v>935</v>
      </c>
      <c r="K568" s="3"/>
      <c r="L568" s="7"/>
    </row>
    <row r="569" spans="1:12" ht="25" x14ac:dyDescent="0.25">
      <c r="A569" s="5"/>
      <c r="B569" s="5"/>
      <c r="C569" s="5"/>
      <c r="D569" s="5"/>
      <c r="E569" s="5"/>
      <c r="F569" s="2"/>
      <c r="G569" s="3" t="s">
        <v>934</v>
      </c>
      <c r="H569" s="3" t="s">
        <v>37</v>
      </c>
      <c r="I569" s="2"/>
      <c r="J569" s="3" t="s">
        <v>936</v>
      </c>
      <c r="K569" s="3"/>
      <c r="L569" s="7"/>
    </row>
    <row r="570" spans="1:12" ht="25" x14ac:dyDescent="0.25">
      <c r="A570" s="5"/>
      <c r="B570" s="5"/>
      <c r="C570" s="5"/>
      <c r="D570" s="5"/>
      <c r="E570" s="5"/>
      <c r="F570" s="2"/>
      <c r="G570" s="3" t="s">
        <v>934</v>
      </c>
      <c r="H570" s="3" t="s">
        <v>37</v>
      </c>
      <c r="I570" s="2"/>
      <c r="J570" s="3" t="s">
        <v>228</v>
      </c>
      <c r="K570" s="3"/>
      <c r="L570" s="7"/>
    </row>
    <row r="571" spans="1:12" ht="12.5" x14ac:dyDescent="0.25">
      <c r="A571" s="5"/>
      <c r="B571" s="5"/>
      <c r="C571" s="5"/>
      <c r="D571" s="5"/>
      <c r="E571" s="5"/>
      <c r="F571" s="2"/>
      <c r="G571" s="3" t="s">
        <v>139</v>
      </c>
      <c r="H571" s="3"/>
      <c r="I571" s="2"/>
      <c r="J571" s="3"/>
      <c r="K571" s="3"/>
      <c r="L571" s="7"/>
    </row>
    <row r="572" spans="1:12" ht="12.5" x14ac:dyDescent="0.25">
      <c r="A572" s="5"/>
      <c r="B572" s="5"/>
      <c r="C572" s="5"/>
      <c r="D572" s="5"/>
      <c r="E572" s="5"/>
      <c r="F572" s="2"/>
      <c r="G572" s="3" t="s">
        <v>32</v>
      </c>
      <c r="H572" s="3"/>
      <c r="I572" s="2"/>
      <c r="J572" s="3"/>
      <c r="K572" s="3"/>
      <c r="L572" s="7"/>
    </row>
    <row r="573" spans="1:12" ht="12.5" x14ac:dyDescent="0.25">
      <c r="A573" s="5"/>
      <c r="B573" s="5"/>
      <c r="C573" s="5"/>
      <c r="D573" s="5"/>
      <c r="E573" s="5"/>
      <c r="F573" s="2"/>
      <c r="G573" s="3" t="s">
        <v>33</v>
      </c>
      <c r="H573" s="3"/>
      <c r="I573" s="2"/>
      <c r="J573" s="3"/>
      <c r="K573" s="3"/>
      <c r="L573" s="7"/>
    </row>
    <row r="574" spans="1:12" ht="12.5" x14ac:dyDescent="0.25">
      <c r="A574" s="5"/>
      <c r="B574" s="5"/>
      <c r="C574" s="5"/>
      <c r="D574" s="4" t="s">
        <v>880</v>
      </c>
      <c r="E574" s="6" t="s">
        <v>940</v>
      </c>
      <c r="F574" s="2"/>
      <c r="G574" s="3" t="s">
        <v>941</v>
      </c>
      <c r="H574" s="3" t="s">
        <v>942</v>
      </c>
      <c r="I574" s="2"/>
      <c r="J574" s="3"/>
      <c r="K574" s="3"/>
      <c r="L574" s="4" t="str">
        <f>IF(OR(AND(ISBLANK($F$35),ISBLANK($F$36))),"",IF(COUNTIF($F$574:$F$593,"&lt;&gt;")=0,"Please select all applicable options",IF(AND(COUNTIF($F$574:$F$591,"&lt;&gt;")&gt;0,COUNTIF($F$592:$F$593,"&lt;&gt;")&gt;0),"Do not select any one of 'Not applicable', 'Undisclosed' with other option(s) in the question. Please unselect the option(s)",IF(COUNTIF($F$592:$F$593,"&lt;&gt;")&gt;1,"Please select only one option from row # 578 to 593",""))))</f>
        <v/>
      </c>
    </row>
    <row r="575" spans="1:12" ht="12.5" x14ac:dyDescent="0.25">
      <c r="A575" s="5"/>
      <c r="B575" s="5"/>
      <c r="C575" s="5"/>
      <c r="D575" s="5"/>
      <c r="E575" s="5"/>
      <c r="F575" s="2"/>
      <c r="G575" s="3" t="s">
        <v>941</v>
      </c>
      <c r="H575" s="3" t="s">
        <v>177</v>
      </c>
      <c r="I575" s="2"/>
      <c r="J575" s="3" t="s">
        <v>179</v>
      </c>
      <c r="K575" s="3"/>
      <c r="L575" s="7"/>
    </row>
    <row r="576" spans="1:12" ht="12.5" x14ac:dyDescent="0.25">
      <c r="A576" s="5"/>
      <c r="B576" s="5"/>
      <c r="C576" s="5"/>
      <c r="D576" s="5"/>
      <c r="E576" s="5"/>
      <c r="F576" s="2"/>
      <c r="G576" s="3" t="s">
        <v>941</v>
      </c>
      <c r="H576" s="3" t="s">
        <v>177</v>
      </c>
      <c r="I576" s="2"/>
      <c r="J576" s="3" t="s">
        <v>182</v>
      </c>
      <c r="K576" s="3"/>
      <c r="L576" s="7"/>
    </row>
    <row r="577" spans="1:12" ht="12.5" x14ac:dyDescent="0.25">
      <c r="A577" s="5"/>
      <c r="B577" s="5"/>
      <c r="C577" s="5"/>
      <c r="D577" s="5"/>
      <c r="E577" s="5"/>
      <c r="F577" s="2"/>
      <c r="G577" s="3" t="s">
        <v>941</v>
      </c>
      <c r="H577" s="3" t="s">
        <v>177</v>
      </c>
      <c r="I577" s="2"/>
      <c r="J577" s="3" t="s">
        <v>184</v>
      </c>
      <c r="K577" s="3"/>
      <c r="L577" s="7"/>
    </row>
    <row r="578" spans="1:12" ht="25" x14ac:dyDescent="0.25">
      <c r="A578" s="5"/>
      <c r="B578" s="5"/>
      <c r="C578" s="5"/>
      <c r="D578" s="5"/>
      <c r="E578" s="5"/>
      <c r="F578" s="2"/>
      <c r="G578" s="3" t="s">
        <v>941</v>
      </c>
      <c r="H578" s="3" t="s">
        <v>177</v>
      </c>
      <c r="I578" s="2"/>
      <c r="J578" s="3" t="s">
        <v>186</v>
      </c>
      <c r="K578" s="3"/>
      <c r="L578" s="7"/>
    </row>
    <row r="579" spans="1:12" ht="12.5" x14ac:dyDescent="0.25">
      <c r="A579" s="5"/>
      <c r="B579" s="5"/>
      <c r="C579" s="5"/>
      <c r="D579" s="5"/>
      <c r="E579" s="5"/>
      <c r="F579" s="2"/>
      <c r="G579" s="3" t="s">
        <v>941</v>
      </c>
      <c r="H579" s="3" t="s">
        <v>177</v>
      </c>
      <c r="I579" s="2"/>
      <c r="J579" s="3" t="s">
        <v>188</v>
      </c>
      <c r="K579" s="3"/>
      <c r="L579" s="7"/>
    </row>
    <row r="580" spans="1:12" ht="12.5" x14ac:dyDescent="0.25">
      <c r="A580" s="5"/>
      <c r="B580" s="5"/>
      <c r="C580" s="5"/>
      <c r="D580" s="5"/>
      <c r="E580" s="5"/>
      <c r="F580" s="2"/>
      <c r="G580" s="3" t="s">
        <v>941</v>
      </c>
      <c r="H580" s="3" t="s">
        <v>177</v>
      </c>
      <c r="I580" s="2"/>
      <c r="J580" s="3" t="s">
        <v>33</v>
      </c>
      <c r="K580" s="3"/>
      <c r="L580" s="7"/>
    </row>
    <row r="581" spans="1:12" ht="12.5" x14ac:dyDescent="0.25">
      <c r="A581" s="5"/>
      <c r="B581" s="5"/>
      <c r="C581" s="5"/>
      <c r="D581" s="5"/>
      <c r="E581" s="5"/>
      <c r="F581" s="2"/>
      <c r="G581" s="3" t="s">
        <v>949</v>
      </c>
      <c r="H581" s="3" t="s">
        <v>37</v>
      </c>
      <c r="I581" s="2"/>
      <c r="J581" s="3" t="s">
        <v>951</v>
      </c>
      <c r="K581" s="3"/>
      <c r="L581" s="7"/>
    </row>
    <row r="582" spans="1:12" ht="12.5" x14ac:dyDescent="0.25">
      <c r="A582" s="5"/>
      <c r="B582" s="5"/>
      <c r="C582" s="5"/>
      <c r="D582" s="5"/>
      <c r="E582" s="5"/>
      <c r="F582" s="2"/>
      <c r="G582" s="3" t="s">
        <v>949</v>
      </c>
      <c r="H582" s="3" t="s">
        <v>37</v>
      </c>
      <c r="I582" s="2"/>
      <c r="J582" s="3" t="s">
        <v>952</v>
      </c>
      <c r="K582" s="3"/>
      <c r="L582" s="7"/>
    </row>
    <row r="583" spans="1:12" ht="12.5" x14ac:dyDescent="0.25">
      <c r="A583" s="5"/>
      <c r="B583" s="5"/>
      <c r="C583" s="5"/>
      <c r="D583" s="5"/>
      <c r="E583" s="5"/>
      <c r="F583" s="2"/>
      <c r="G583" s="3" t="s">
        <v>949</v>
      </c>
      <c r="H583" s="3" t="s">
        <v>37</v>
      </c>
      <c r="I583" s="2"/>
      <c r="J583" s="3" t="s">
        <v>228</v>
      </c>
      <c r="K583" s="3"/>
      <c r="L583" s="7"/>
    </row>
    <row r="584" spans="1:12" ht="12.5" x14ac:dyDescent="0.25">
      <c r="A584" s="5"/>
      <c r="B584" s="5"/>
      <c r="C584" s="5"/>
      <c r="D584" s="5"/>
      <c r="E584" s="5"/>
      <c r="F584" s="2"/>
      <c r="G584" s="3" t="s">
        <v>953</v>
      </c>
      <c r="H584" s="3"/>
      <c r="I584" s="2"/>
      <c r="J584" s="3"/>
      <c r="K584" s="3"/>
      <c r="L584" s="7"/>
    </row>
    <row r="585" spans="1:12" ht="12.5" x14ac:dyDescent="0.25">
      <c r="A585" s="5"/>
      <c r="B585" s="5"/>
      <c r="C585" s="5"/>
      <c r="D585" s="5"/>
      <c r="E585" s="5"/>
      <c r="F585" s="2"/>
      <c r="G585" s="3" t="s">
        <v>954</v>
      </c>
      <c r="H585" s="3" t="s">
        <v>177</v>
      </c>
      <c r="I585" s="2"/>
      <c r="J585" s="3" t="s">
        <v>179</v>
      </c>
      <c r="K585" s="3"/>
      <c r="L585" s="7"/>
    </row>
    <row r="586" spans="1:12" ht="12.5" x14ac:dyDescent="0.25">
      <c r="A586" s="5"/>
      <c r="B586" s="5"/>
      <c r="C586" s="5"/>
      <c r="D586" s="5"/>
      <c r="E586" s="5"/>
      <c r="F586" s="2"/>
      <c r="G586" s="3" t="s">
        <v>954</v>
      </c>
      <c r="H586" s="3" t="s">
        <v>177</v>
      </c>
      <c r="I586" s="2"/>
      <c r="J586" s="3" t="s">
        <v>182</v>
      </c>
      <c r="K586" s="3"/>
      <c r="L586" s="7"/>
    </row>
    <row r="587" spans="1:12" ht="12.5" x14ac:dyDescent="0.25">
      <c r="A587" s="5"/>
      <c r="B587" s="5"/>
      <c r="C587" s="5"/>
      <c r="D587" s="5"/>
      <c r="E587" s="5"/>
      <c r="F587" s="2"/>
      <c r="G587" s="3" t="s">
        <v>954</v>
      </c>
      <c r="H587" s="3" t="s">
        <v>177</v>
      </c>
      <c r="I587" s="2"/>
      <c r="J587" s="3" t="s">
        <v>184</v>
      </c>
      <c r="K587" s="3"/>
      <c r="L587" s="7"/>
    </row>
    <row r="588" spans="1:12" ht="25" x14ac:dyDescent="0.25">
      <c r="A588" s="5"/>
      <c r="B588" s="5"/>
      <c r="C588" s="5"/>
      <c r="D588" s="5"/>
      <c r="E588" s="5"/>
      <c r="F588" s="2"/>
      <c r="G588" s="3" t="s">
        <v>954</v>
      </c>
      <c r="H588" s="3" t="s">
        <v>177</v>
      </c>
      <c r="I588" s="2"/>
      <c r="J588" s="3" t="s">
        <v>186</v>
      </c>
      <c r="K588" s="3"/>
      <c r="L588" s="7"/>
    </row>
    <row r="589" spans="1:12" ht="12.5" x14ac:dyDescent="0.25">
      <c r="A589" s="5"/>
      <c r="B589" s="5"/>
      <c r="C589" s="5"/>
      <c r="D589" s="5"/>
      <c r="E589" s="5"/>
      <c r="F589" s="2"/>
      <c r="G589" s="3" t="s">
        <v>954</v>
      </c>
      <c r="H589" s="3" t="s">
        <v>177</v>
      </c>
      <c r="I589" s="2"/>
      <c r="J589" s="3" t="s">
        <v>188</v>
      </c>
      <c r="K589" s="3"/>
      <c r="L589" s="7"/>
    </row>
    <row r="590" spans="1:12" ht="12.5" x14ac:dyDescent="0.25">
      <c r="A590" s="5"/>
      <c r="B590" s="5"/>
      <c r="C590" s="5"/>
      <c r="D590" s="5"/>
      <c r="E590" s="5"/>
      <c r="F590" s="2"/>
      <c r="G590" s="3" t="s">
        <v>954</v>
      </c>
      <c r="H590" s="3" t="s">
        <v>177</v>
      </c>
      <c r="I590" s="2"/>
      <c r="J590" s="3" t="s">
        <v>33</v>
      </c>
      <c r="K590" s="3"/>
      <c r="L590" s="7"/>
    </row>
    <row r="591" spans="1:12" ht="12.5" x14ac:dyDescent="0.25">
      <c r="A591" s="5"/>
      <c r="B591" s="5"/>
      <c r="C591" s="5"/>
      <c r="D591" s="5"/>
      <c r="E591" s="5"/>
      <c r="F591" s="2"/>
      <c r="G591" s="3" t="s">
        <v>954</v>
      </c>
      <c r="H591" s="3" t="s">
        <v>243</v>
      </c>
      <c r="I591" s="2"/>
      <c r="J591" s="3"/>
      <c r="K591" s="3"/>
      <c r="L591" s="7"/>
    </row>
    <row r="592" spans="1:12" ht="12.5" x14ac:dyDescent="0.25">
      <c r="A592" s="5"/>
      <c r="B592" s="5"/>
      <c r="C592" s="5"/>
      <c r="D592" s="5"/>
      <c r="E592" s="5"/>
      <c r="F592" s="2"/>
      <c r="G592" s="3" t="s">
        <v>32</v>
      </c>
      <c r="H592" s="3"/>
      <c r="I592" s="2"/>
      <c r="J592" s="3"/>
      <c r="K592" s="3"/>
      <c r="L592" s="7"/>
    </row>
    <row r="593" spans="1:12" ht="12.5" x14ac:dyDescent="0.25">
      <c r="A593" s="5"/>
      <c r="B593" s="5"/>
      <c r="C593" s="5"/>
      <c r="D593" s="5"/>
      <c r="E593" s="5"/>
      <c r="F593" s="2"/>
      <c r="G593" s="3" t="s">
        <v>33</v>
      </c>
      <c r="H593" s="3"/>
      <c r="I593" s="2"/>
      <c r="J593" s="3"/>
      <c r="K593" s="3"/>
      <c r="L593" s="7"/>
    </row>
    <row r="594" spans="1:12" ht="62.5" x14ac:dyDescent="0.25">
      <c r="A594" s="5"/>
      <c r="B594" s="5"/>
      <c r="C594" s="5"/>
      <c r="D594" s="4" t="s">
        <v>904</v>
      </c>
      <c r="E594" s="6" t="s">
        <v>957</v>
      </c>
      <c r="F594" s="2"/>
      <c r="G594" s="3" t="s">
        <v>958</v>
      </c>
      <c r="H594" s="3" t="s">
        <v>37</v>
      </c>
      <c r="I594" s="2"/>
      <c r="J594" s="3" t="s">
        <v>959</v>
      </c>
      <c r="K594" s="3" t="s">
        <v>960</v>
      </c>
      <c r="L594" s="4" t="str">
        <f>IF(OR(AND(ISBLANK($F$35),ISBLANK($F$36))),"",IF(COUNTIF($F$594:$F$610,"&lt;&gt;")=0,"Please select all applicable options",IF(AND(COUNTIF($F$594:$F$608,"&lt;&gt;")&gt;0,COUNTIF($F$609:$F$610,"&lt;&gt;")&gt;0),"Do not select any one of 'Not applicable', 'Undisclosed' with other option(s) in the question. Please unselect the option(s)",IF(COUNTIF($F$609:$F$610,"&lt;&gt;")&gt;1,"Please select only one option from row # 597 to 610",""))))</f>
        <v/>
      </c>
    </row>
    <row r="595" spans="1:12" ht="62.5" x14ac:dyDescent="0.25">
      <c r="A595" s="5"/>
      <c r="B595" s="5"/>
      <c r="C595" s="5"/>
      <c r="D595" s="5"/>
      <c r="E595" s="5"/>
      <c r="F595" s="2"/>
      <c r="G595" s="3" t="s">
        <v>958</v>
      </c>
      <c r="H595" s="3" t="s">
        <v>37</v>
      </c>
      <c r="I595" s="2"/>
      <c r="J595" s="3" t="s">
        <v>964</v>
      </c>
      <c r="K595" s="3" t="s">
        <v>960</v>
      </c>
      <c r="L595" s="7"/>
    </row>
    <row r="596" spans="1:12" ht="25" x14ac:dyDescent="0.25">
      <c r="A596" s="5"/>
      <c r="B596" s="5"/>
      <c r="C596" s="5"/>
      <c r="D596" s="5"/>
      <c r="E596" s="5"/>
      <c r="F596" s="2"/>
      <c r="G596" s="3" t="s">
        <v>958</v>
      </c>
      <c r="H596" s="3" t="s">
        <v>37</v>
      </c>
      <c r="I596" s="2"/>
      <c r="J596" s="3" t="s">
        <v>228</v>
      </c>
      <c r="K596" s="3"/>
      <c r="L596" s="7"/>
    </row>
    <row r="597" spans="1:12" ht="25" x14ac:dyDescent="0.25">
      <c r="A597" s="5"/>
      <c r="B597" s="5"/>
      <c r="C597" s="5"/>
      <c r="D597" s="5"/>
      <c r="E597" s="5"/>
      <c r="F597" s="2"/>
      <c r="G597" s="3" t="s">
        <v>965</v>
      </c>
      <c r="H597" s="3" t="s">
        <v>966</v>
      </c>
      <c r="I597" s="2"/>
      <c r="J597" s="3" t="s">
        <v>858</v>
      </c>
      <c r="K597" s="3"/>
      <c r="L597" s="7"/>
    </row>
    <row r="598" spans="1:12" ht="25" x14ac:dyDescent="0.25">
      <c r="A598" s="5"/>
      <c r="B598" s="5"/>
      <c r="C598" s="5"/>
      <c r="D598" s="5"/>
      <c r="E598" s="5"/>
      <c r="F598" s="2"/>
      <c r="G598" s="3" t="s">
        <v>965</v>
      </c>
      <c r="H598" s="3" t="s">
        <v>966</v>
      </c>
      <c r="I598" s="2"/>
      <c r="J598" s="3" t="s">
        <v>859</v>
      </c>
      <c r="K598" s="3"/>
      <c r="L598" s="7"/>
    </row>
    <row r="599" spans="1:12" ht="25" x14ac:dyDescent="0.25">
      <c r="A599" s="5"/>
      <c r="B599" s="5"/>
      <c r="C599" s="5"/>
      <c r="D599" s="5"/>
      <c r="E599" s="5"/>
      <c r="F599" s="2"/>
      <c r="G599" s="3" t="s">
        <v>965</v>
      </c>
      <c r="H599" s="3" t="s">
        <v>966</v>
      </c>
      <c r="I599" s="2"/>
      <c r="J599" s="3" t="s">
        <v>860</v>
      </c>
      <c r="K599" s="3"/>
      <c r="L599" s="7"/>
    </row>
    <row r="600" spans="1:12" ht="25" x14ac:dyDescent="0.25">
      <c r="A600" s="5"/>
      <c r="B600" s="5"/>
      <c r="C600" s="5"/>
      <c r="D600" s="5"/>
      <c r="E600" s="5"/>
      <c r="F600" s="2"/>
      <c r="G600" s="3" t="s">
        <v>965</v>
      </c>
      <c r="H600" s="3" t="s">
        <v>966</v>
      </c>
      <c r="I600" s="2"/>
      <c r="J600" s="3" t="s">
        <v>861</v>
      </c>
      <c r="K600" s="3"/>
      <c r="L600" s="7"/>
    </row>
    <row r="601" spans="1:12" ht="25" x14ac:dyDescent="0.25">
      <c r="A601" s="5"/>
      <c r="B601" s="5"/>
      <c r="C601" s="5"/>
      <c r="D601" s="5"/>
      <c r="E601" s="5"/>
      <c r="F601" s="2"/>
      <c r="G601" s="3" t="s">
        <v>965</v>
      </c>
      <c r="H601" s="3" t="s">
        <v>966</v>
      </c>
      <c r="I601" s="2"/>
      <c r="J601" s="3" t="s">
        <v>862</v>
      </c>
      <c r="K601" s="3"/>
      <c r="L601" s="7"/>
    </row>
    <row r="602" spans="1:12" ht="25" x14ac:dyDescent="0.25">
      <c r="A602" s="5"/>
      <c r="B602" s="5"/>
      <c r="C602" s="5"/>
      <c r="D602" s="5"/>
      <c r="E602" s="5"/>
      <c r="F602" s="2"/>
      <c r="G602" s="3" t="s">
        <v>965</v>
      </c>
      <c r="H602" s="3" t="s">
        <v>966</v>
      </c>
      <c r="I602" s="2"/>
      <c r="J602" s="3" t="s">
        <v>33</v>
      </c>
      <c r="K602" s="3"/>
      <c r="L602" s="7"/>
    </row>
    <row r="603" spans="1:12" ht="25" x14ac:dyDescent="0.25">
      <c r="A603" s="5"/>
      <c r="B603" s="5"/>
      <c r="C603" s="5"/>
      <c r="D603" s="5"/>
      <c r="E603" s="5"/>
      <c r="F603" s="2"/>
      <c r="G603" s="3" t="s">
        <v>971</v>
      </c>
      <c r="H603" s="3" t="s">
        <v>966</v>
      </c>
      <c r="I603" s="2"/>
      <c r="J603" s="3" t="s">
        <v>858</v>
      </c>
      <c r="K603" s="3"/>
      <c r="L603" s="7"/>
    </row>
    <row r="604" spans="1:12" ht="25" x14ac:dyDescent="0.25">
      <c r="A604" s="5"/>
      <c r="B604" s="5"/>
      <c r="C604" s="5"/>
      <c r="D604" s="5"/>
      <c r="E604" s="5"/>
      <c r="F604" s="2"/>
      <c r="G604" s="3" t="s">
        <v>971</v>
      </c>
      <c r="H604" s="3" t="s">
        <v>966</v>
      </c>
      <c r="I604" s="2"/>
      <c r="J604" s="3" t="s">
        <v>859</v>
      </c>
      <c r="K604" s="3"/>
      <c r="L604" s="7"/>
    </row>
    <row r="605" spans="1:12" ht="25" x14ac:dyDescent="0.25">
      <c r="A605" s="5"/>
      <c r="B605" s="5"/>
      <c r="C605" s="5"/>
      <c r="D605" s="5"/>
      <c r="E605" s="5"/>
      <c r="F605" s="2"/>
      <c r="G605" s="3" t="s">
        <v>971</v>
      </c>
      <c r="H605" s="3" t="s">
        <v>966</v>
      </c>
      <c r="I605" s="2"/>
      <c r="J605" s="3" t="s">
        <v>860</v>
      </c>
      <c r="K605" s="3"/>
      <c r="L605" s="7"/>
    </row>
    <row r="606" spans="1:12" ht="25" x14ac:dyDescent="0.25">
      <c r="A606" s="5"/>
      <c r="B606" s="5"/>
      <c r="C606" s="5"/>
      <c r="D606" s="5"/>
      <c r="E606" s="5"/>
      <c r="F606" s="2"/>
      <c r="G606" s="3" t="s">
        <v>971</v>
      </c>
      <c r="H606" s="3" t="s">
        <v>966</v>
      </c>
      <c r="I606" s="2"/>
      <c r="J606" s="3" t="s">
        <v>861</v>
      </c>
      <c r="K606" s="3"/>
      <c r="L606" s="7"/>
    </row>
    <row r="607" spans="1:12" ht="25" x14ac:dyDescent="0.25">
      <c r="A607" s="5"/>
      <c r="B607" s="5"/>
      <c r="C607" s="5"/>
      <c r="D607" s="5"/>
      <c r="E607" s="5"/>
      <c r="F607" s="2"/>
      <c r="G607" s="3" t="s">
        <v>971</v>
      </c>
      <c r="H607" s="3" t="s">
        <v>966</v>
      </c>
      <c r="I607" s="2"/>
      <c r="J607" s="3" t="s">
        <v>862</v>
      </c>
      <c r="K607" s="3"/>
      <c r="L607" s="7"/>
    </row>
    <row r="608" spans="1:12" ht="25" x14ac:dyDescent="0.25">
      <c r="A608" s="5"/>
      <c r="B608" s="5"/>
      <c r="C608" s="5"/>
      <c r="D608" s="5"/>
      <c r="E608" s="5"/>
      <c r="F608" s="2"/>
      <c r="G608" s="3" t="s">
        <v>971</v>
      </c>
      <c r="H608" s="3" t="s">
        <v>966</v>
      </c>
      <c r="I608" s="2"/>
      <c r="J608" s="3" t="s">
        <v>33</v>
      </c>
      <c r="K608" s="3"/>
      <c r="L608" s="7"/>
    </row>
    <row r="609" spans="1:12" ht="12.5" x14ac:dyDescent="0.25">
      <c r="A609" s="5"/>
      <c r="B609" s="5"/>
      <c r="C609" s="5"/>
      <c r="D609" s="5"/>
      <c r="E609" s="5"/>
      <c r="F609" s="2"/>
      <c r="G609" s="3" t="s">
        <v>32</v>
      </c>
      <c r="H609" s="3"/>
      <c r="I609" s="2"/>
      <c r="J609" s="3"/>
      <c r="K609" s="3"/>
      <c r="L609" s="7"/>
    </row>
    <row r="610" spans="1:12" ht="12.5" x14ac:dyDescent="0.25">
      <c r="A610" s="5"/>
      <c r="B610" s="5"/>
      <c r="C610" s="5"/>
      <c r="D610" s="5"/>
      <c r="E610" s="5"/>
      <c r="F610" s="2"/>
      <c r="G610" s="3" t="s">
        <v>33</v>
      </c>
      <c r="H610" s="3"/>
      <c r="I610" s="2"/>
      <c r="J610" s="3"/>
      <c r="K610" s="3"/>
      <c r="L610" s="7"/>
    </row>
    <row r="611" spans="1:12" ht="37.5" x14ac:dyDescent="0.25">
      <c r="A611" s="5"/>
      <c r="B611" s="5"/>
      <c r="C611" s="5"/>
      <c r="D611" s="4" t="s">
        <v>918</v>
      </c>
      <c r="E611" s="6" t="s">
        <v>973</v>
      </c>
      <c r="F611" s="2"/>
      <c r="G611" s="3" t="s">
        <v>974</v>
      </c>
      <c r="H611" s="3" t="s">
        <v>177</v>
      </c>
      <c r="I611" s="2"/>
      <c r="J611" s="3" t="s">
        <v>179</v>
      </c>
      <c r="K611" s="3"/>
      <c r="L611" s="4" t="str">
        <f>IF(OR(AND(ISBLANK($F$35),ISBLANK($F$36))),"",IF(COUNTIF($F$611:$F$643,"&lt;&gt;")=0,"Please select all applicable options",IF(AND(COUNTIF($F$611:$F$641,"&lt;&gt;")&gt;0,COUNTIF($F$642:$F$643,"&lt;&gt;")&gt;0),"Do not select any one of 'Not applicable', 'Undisclosed' with other option(s) in the question. Please unselect the option(s)",IF(COUNTIF($F$642:$F$643,"&lt;&gt;")&gt;1,"Please select only one option from row # 616 to 643",""))))</f>
        <v/>
      </c>
    </row>
    <row r="612" spans="1:12" ht="37.5" x14ac:dyDescent="0.25">
      <c r="A612" s="5"/>
      <c r="B612" s="5"/>
      <c r="C612" s="5"/>
      <c r="D612" s="5"/>
      <c r="E612" s="5"/>
      <c r="F612" s="2"/>
      <c r="G612" s="3" t="s">
        <v>974</v>
      </c>
      <c r="H612" s="3" t="s">
        <v>177</v>
      </c>
      <c r="I612" s="2"/>
      <c r="J612" s="3" t="s">
        <v>182</v>
      </c>
      <c r="K612" s="3"/>
      <c r="L612" s="7"/>
    </row>
    <row r="613" spans="1:12" ht="37.5" x14ac:dyDescent="0.25">
      <c r="A613" s="5"/>
      <c r="B613" s="5"/>
      <c r="C613" s="5"/>
      <c r="D613" s="5"/>
      <c r="E613" s="5"/>
      <c r="F613" s="2"/>
      <c r="G613" s="3" t="s">
        <v>974</v>
      </c>
      <c r="H613" s="3" t="s">
        <v>177</v>
      </c>
      <c r="I613" s="2"/>
      <c r="J613" s="3" t="s">
        <v>184</v>
      </c>
      <c r="K613" s="3"/>
      <c r="L613" s="7"/>
    </row>
    <row r="614" spans="1:12" ht="37.5" x14ac:dyDescent="0.25">
      <c r="A614" s="5"/>
      <c r="B614" s="5"/>
      <c r="C614" s="5"/>
      <c r="D614" s="5"/>
      <c r="E614" s="5"/>
      <c r="F614" s="2"/>
      <c r="G614" s="3" t="s">
        <v>974</v>
      </c>
      <c r="H614" s="3" t="s">
        <v>177</v>
      </c>
      <c r="I614" s="2"/>
      <c r="J614" s="3" t="s">
        <v>186</v>
      </c>
      <c r="K614" s="3"/>
      <c r="L614" s="7"/>
    </row>
    <row r="615" spans="1:12" ht="37.5" x14ac:dyDescent="0.25">
      <c r="A615" s="5"/>
      <c r="B615" s="5"/>
      <c r="C615" s="5"/>
      <c r="D615" s="5"/>
      <c r="E615" s="5"/>
      <c r="F615" s="2"/>
      <c r="G615" s="3" t="s">
        <v>974</v>
      </c>
      <c r="H615" s="3" t="s">
        <v>177</v>
      </c>
      <c r="I615" s="2"/>
      <c r="J615" s="3" t="s">
        <v>188</v>
      </c>
      <c r="K615" s="3"/>
      <c r="L615" s="7"/>
    </row>
    <row r="616" spans="1:12" ht="37.5" x14ac:dyDescent="0.25">
      <c r="A616" s="5"/>
      <c r="B616" s="5"/>
      <c r="C616" s="5"/>
      <c r="D616" s="5"/>
      <c r="E616" s="5"/>
      <c r="F616" s="2"/>
      <c r="G616" s="3" t="s">
        <v>974</v>
      </c>
      <c r="H616" s="3" t="s">
        <v>177</v>
      </c>
      <c r="I616" s="2"/>
      <c r="J616" s="3" t="s">
        <v>33</v>
      </c>
      <c r="K616" s="3"/>
      <c r="L616" s="7"/>
    </row>
    <row r="617" spans="1:12" ht="37.5" x14ac:dyDescent="0.25">
      <c r="A617" s="5"/>
      <c r="B617" s="5"/>
      <c r="C617" s="5"/>
      <c r="D617" s="5"/>
      <c r="E617" s="5"/>
      <c r="F617" s="2"/>
      <c r="G617" s="3" t="s">
        <v>974</v>
      </c>
      <c r="H617" s="3" t="s">
        <v>243</v>
      </c>
      <c r="I617" s="2"/>
      <c r="J617" s="3"/>
      <c r="K617" s="3"/>
      <c r="L617" s="7"/>
    </row>
    <row r="618" spans="1:12" ht="12.5" x14ac:dyDescent="0.25">
      <c r="A618" s="5"/>
      <c r="B618" s="5"/>
      <c r="C618" s="5"/>
      <c r="D618" s="5"/>
      <c r="E618" s="5"/>
      <c r="F618" s="2"/>
      <c r="G618" s="3" t="s">
        <v>986</v>
      </c>
      <c r="H618" s="3" t="s">
        <v>177</v>
      </c>
      <c r="I618" s="2"/>
      <c r="J618" s="3" t="s">
        <v>179</v>
      </c>
      <c r="K618" s="3"/>
      <c r="L618" s="7"/>
    </row>
    <row r="619" spans="1:12" ht="12.5" x14ac:dyDescent="0.25">
      <c r="A619" s="5"/>
      <c r="B619" s="5"/>
      <c r="C619" s="5"/>
      <c r="D619" s="5"/>
      <c r="E619" s="5"/>
      <c r="F619" s="2"/>
      <c r="G619" s="3" t="s">
        <v>986</v>
      </c>
      <c r="H619" s="3" t="s">
        <v>177</v>
      </c>
      <c r="I619" s="2"/>
      <c r="J619" s="3" t="s">
        <v>182</v>
      </c>
      <c r="K619" s="3"/>
      <c r="L619" s="7"/>
    </row>
    <row r="620" spans="1:12" ht="12.5" x14ac:dyDescent="0.25">
      <c r="A620" s="5"/>
      <c r="B620" s="5"/>
      <c r="C620" s="5"/>
      <c r="D620" s="5"/>
      <c r="E620" s="5"/>
      <c r="F620" s="2"/>
      <c r="G620" s="3" t="s">
        <v>986</v>
      </c>
      <c r="H620" s="3" t="s">
        <v>177</v>
      </c>
      <c r="I620" s="2"/>
      <c r="J620" s="3" t="s">
        <v>184</v>
      </c>
      <c r="K620" s="3"/>
      <c r="L620" s="7"/>
    </row>
    <row r="621" spans="1:12" ht="25" x14ac:dyDescent="0.25">
      <c r="A621" s="5"/>
      <c r="B621" s="5"/>
      <c r="C621" s="5"/>
      <c r="D621" s="5"/>
      <c r="E621" s="5"/>
      <c r="F621" s="2"/>
      <c r="G621" s="3" t="s">
        <v>986</v>
      </c>
      <c r="H621" s="3" t="s">
        <v>177</v>
      </c>
      <c r="I621" s="2"/>
      <c r="J621" s="3" t="s">
        <v>186</v>
      </c>
      <c r="K621" s="3"/>
      <c r="L621" s="7"/>
    </row>
    <row r="622" spans="1:12" ht="12.5" x14ac:dyDescent="0.25">
      <c r="A622" s="5"/>
      <c r="B622" s="5"/>
      <c r="C622" s="5"/>
      <c r="D622" s="5"/>
      <c r="E622" s="5"/>
      <c r="F622" s="2"/>
      <c r="G622" s="3" t="s">
        <v>986</v>
      </c>
      <c r="H622" s="3" t="s">
        <v>177</v>
      </c>
      <c r="I622" s="2"/>
      <c r="J622" s="3" t="s">
        <v>188</v>
      </c>
      <c r="K622" s="3"/>
      <c r="L622" s="7"/>
    </row>
    <row r="623" spans="1:12" ht="12.5" x14ac:dyDescent="0.25">
      <c r="A623" s="5"/>
      <c r="B623" s="5"/>
      <c r="C623" s="5"/>
      <c r="D623" s="5"/>
      <c r="E623" s="5"/>
      <c r="F623" s="2"/>
      <c r="G623" s="3" t="s">
        <v>986</v>
      </c>
      <c r="H623" s="3" t="s">
        <v>177</v>
      </c>
      <c r="I623" s="2"/>
      <c r="J623" s="3" t="s">
        <v>33</v>
      </c>
      <c r="K623" s="3"/>
      <c r="L623" s="7"/>
    </row>
    <row r="624" spans="1:12" ht="12.5" x14ac:dyDescent="0.25">
      <c r="A624" s="5"/>
      <c r="B624" s="5"/>
      <c r="C624" s="5"/>
      <c r="D624" s="5"/>
      <c r="E624" s="5"/>
      <c r="F624" s="2"/>
      <c r="G624" s="3" t="s">
        <v>986</v>
      </c>
      <c r="H624" s="3" t="s">
        <v>243</v>
      </c>
      <c r="I624" s="2"/>
      <c r="J624" s="3"/>
      <c r="K624" s="3"/>
      <c r="L624" s="7"/>
    </row>
    <row r="625" spans="1:12" ht="25" x14ac:dyDescent="0.25">
      <c r="A625" s="5"/>
      <c r="B625" s="5"/>
      <c r="C625" s="5"/>
      <c r="D625" s="5"/>
      <c r="E625" s="5"/>
      <c r="F625" s="2"/>
      <c r="G625" s="3" t="s">
        <v>992</v>
      </c>
      <c r="H625" s="3" t="s">
        <v>177</v>
      </c>
      <c r="I625" s="2"/>
      <c r="J625" s="3" t="s">
        <v>179</v>
      </c>
      <c r="K625" s="3"/>
      <c r="L625" s="7"/>
    </row>
    <row r="626" spans="1:12" ht="25" x14ac:dyDescent="0.25">
      <c r="A626" s="5"/>
      <c r="B626" s="5"/>
      <c r="C626" s="5"/>
      <c r="D626" s="5"/>
      <c r="E626" s="5"/>
      <c r="F626" s="2"/>
      <c r="G626" s="3" t="s">
        <v>992</v>
      </c>
      <c r="H626" s="3" t="s">
        <v>177</v>
      </c>
      <c r="I626" s="2"/>
      <c r="J626" s="3" t="s">
        <v>182</v>
      </c>
      <c r="K626" s="3"/>
      <c r="L626" s="7"/>
    </row>
    <row r="627" spans="1:12" ht="25" x14ac:dyDescent="0.25">
      <c r="A627" s="5"/>
      <c r="B627" s="5"/>
      <c r="C627" s="5"/>
      <c r="D627" s="5"/>
      <c r="E627" s="5"/>
      <c r="F627" s="2"/>
      <c r="G627" s="3" t="s">
        <v>992</v>
      </c>
      <c r="H627" s="3" t="s">
        <v>177</v>
      </c>
      <c r="I627" s="2"/>
      <c r="J627" s="3" t="s">
        <v>184</v>
      </c>
      <c r="K627" s="3"/>
      <c r="L627" s="7"/>
    </row>
    <row r="628" spans="1:12" ht="25" x14ac:dyDescent="0.25">
      <c r="A628" s="5"/>
      <c r="B628" s="5"/>
      <c r="C628" s="5"/>
      <c r="D628" s="5"/>
      <c r="E628" s="5"/>
      <c r="F628" s="2"/>
      <c r="G628" s="3" t="s">
        <v>992</v>
      </c>
      <c r="H628" s="3" t="s">
        <v>177</v>
      </c>
      <c r="I628" s="2"/>
      <c r="J628" s="3" t="s">
        <v>186</v>
      </c>
      <c r="K628" s="3"/>
      <c r="L628" s="7"/>
    </row>
    <row r="629" spans="1:12" ht="25" x14ac:dyDescent="0.25">
      <c r="A629" s="5"/>
      <c r="B629" s="5"/>
      <c r="C629" s="5"/>
      <c r="D629" s="5"/>
      <c r="E629" s="5"/>
      <c r="F629" s="2"/>
      <c r="G629" s="3" t="s">
        <v>992</v>
      </c>
      <c r="H629" s="3" t="s">
        <v>177</v>
      </c>
      <c r="I629" s="2"/>
      <c r="J629" s="3" t="s">
        <v>188</v>
      </c>
      <c r="K629" s="3"/>
      <c r="L629" s="7"/>
    </row>
    <row r="630" spans="1:12" ht="25" x14ac:dyDescent="0.25">
      <c r="A630" s="5"/>
      <c r="B630" s="5"/>
      <c r="C630" s="5"/>
      <c r="D630" s="5"/>
      <c r="E630" s="5"/>
      <c r="F630" s="2"/>
      <c r="G630" s="3" t="s">
        <v>992</v>
      </c>
      <c r="H630" s="3" t="s">
        <v>177</v>
      </c>
      <c r="I630" s="2"/>
      <c r="J630" s="3" t="s">
        <v>33</v>
      </c>
      <c r="K630" s="3"/>
      <c r="L630" s="7"/>
    </row>
    <row r="631" spans="1:12" ht="25" x14ac:dyDescent="0.25">
      <c r="A631" s="5"/>
      <c r="B631" s="5"/>
      <c r="C631" s="5"/>
      <c r="D631" s="5"/>
      <c r="E631" s="5"/>
      <c r="F631" s="2"/>
      <c r="G631" s="3" t="s">
        <v>992</v>
      </c>
      <c r="H631" s="3" t="s">
        <v>243</v>
      </c>
      <c r="I631" s="2"/>
      <c r="J631" s="3"/>
      <c r="K631" s="3"/>
      <c r="L631" s="7"/>
    </row>
    <row r="632" spans="1:12" ht="25" x14ac:dyDescent="0.25">
      <c r="A632" s="5"/>
      <c r="B632" s="5"/>
      <c r="C632" s="5"/>
      <c r="D632" s="5"/>
      <c r="E632" s="5"/>
      <c r="F632" s="2"/>
      <c r="G632" s="3" t="s">
        <v>992</v>
      </c>
      <c r="H632" s="3" t="s">
        <v>1000</v>
      </c>
      <c r="I632" s="2"/>
      <c r="J632" s="3" t="s">
        <v>1001</v>
      </c>
      <c r="K632" s="3"/>
      <c r="L632" s="7"/>
    </row>
    <row r="633" spans="1:12" ht="25" x14ac:dyDescent="0.25">
      <c r="A633" s="5"/>
      <c r="B633" s="5"/>
      <c r="C633" s="5"/>
      <c r="D633" s="5"/>
      <c r="E633" s="5"/>
      <c r="F633" s="2"/>
      <c r="G633" s="3" t="s">
        <v>992</v>
      </c>
      <c r="H633" s="3" t="s">
        <v>1000</v>
      </c>
      <c r="I633" s="2"/>
      <c r="J633" s="3" t="s">
        <v>1002</v>
      </c>
      <c r="K633" s="3"/>
      <c r="L633" s="7"/>
    </row>
    <row r="634" spans="1:12" ht="25" x14ac:dyDescent="0.25">
      <c r="A634" s="5"/>
      <c r="B634" s="5"/>
      <c r="C634" s="5"/>
      <c r="D634" s="5"/>
      <c r="E634" s="5"/>
      <c r="F634" s="2"/>
      <c r="G634" s="3" t="s">
        <v>1003</v>
      </c>
      <c r="H634" s="3" t="s">
        <v>177</v>
      </c>
      <c r="I634" s="2"/>
      <c r="J634" s="3" t="s">
        <v>179</v>
      </c>
      <c r="K634" s="3"/>
      <c r="L634" s="7"/>
    </row>
    <row r="635" spans="1:12" ht="25" x14ac:dyDescent="0.25">
      <c r="A635" s="5"/>
      <c r="B635" s="5"/>
      <c r="C635" s="5"/>
      <c r="D635" s="5"/>
      <c r="E635" s="5"/>
      <c r="F635" s="2"/>
      <c r="G635" s="3" t="s">
        <v>1003</v>
      </c>
      <c r="H635" s="3" t="s">
        <v>177</v>
      </c>
      <c r="I635" s="2"/>
      <c r="J635" s="3" t="s">
        <v>182</v>
      </c>
      <c r="K635" s="3"/>
      <c r="L635" s="7"/>
    </row>
    <row r="636" spans="1:12" ht="25" x14ac:dyDescent="0.25">
      <c r="A636" s="5"/>
      <c r="B636" s="5"/>
      <c r="C636" s="5"/>
      <c r="D636" s="5"/>
      <c r="E636" s="5"/>
      <c r="F636" s="2"/>
      <c r="G636" s="3" t="s">
        <v>1003</v>
      </c>
      <c r="H636" s="3" t="s">
        <v>177</v>
      </c>
      <c r="I636" s="2"/>
      <c r="J636" s="3" t="s">
        <v>184</v>
      </c>
      <c r="K636" s="3"/>
      <c r="L636" s="7"/>
    </row>
    <row r="637" spans="1:12" ht="25" x14ac:dyDescent="0.25">
      <c r="A637" s="5"/>
      <c r="B637" s="5"/>
      <c r="C637" s="5"/>
      <c r="D637" s="5"/>
      <c r="E637" s="5"/>
      <c r="F637" s="2"/>
      <c r="G637" s="3" t="s">
        <v>1003</v>
      </c>
      <c r="H637" s="3" t="s">
        <v>177</v>
      </c>
      <c r="I637" s="2"/>
      <c r="J637" s="3" t="s">
        <v>186</v>
      </c>
      <c r="K637" s="3"/>
      <c r="L637" s="7"/>
    </row>
    <row r="638" spans="1:12" ht="25" x14ac:dyDescent="0.25">
      <c r="A638" s="5"/>
      <c r="B638" s="5"/>
      <c r="C638" s="5"/>
      <c r="D638" s="5"/>
      <c r="E638" s="5"/>
      <c r="F638" s="2"/>
      <c r="G638" s="3" t="s">
        <v>1003</v>
      </c>
      <c r="H638" s="3" t="s">
        <v>177</v>
      </c>
      <c r="I638" s="2"/>
      <c r="J638" s="3" t="s">
        <v>188</v>
      </c>
      <c r="K638" s="3"/>
      <c r="L638" s="7"/>
    </row>
    <row r="639" spans="1:12" ht="25" x14ac:dyDescent="0.25">
      <c r="A639" s="5"/>
      <c r="B639" s="5"/>
      <c r="C639" s="5"/>
      <c r="D639" s="5"/>
      <c r="E639" s="5"/>
      <c r="F639" s="2"/>
      <c r="G639" s="3" t="s">
        <v>1003</v>
      </c>
      <c r="H639" s="3" t="s">
        <v>177</v>
      </c>
      <c r="I639" s="2"/>
      <c r="J639" s="3" t="s">
        <v>33</v>
      </c>
      <c r="K639" s="3"/>
      <c r="L639" s="7"/>
    </row>
    <row r="640" spans="1:12" ht="25" x14ac:dyDescent="0.25">
      <c r="A640" s="5"/>
      <c r="B640" s="5"/>
      <c r="C640" s="5"/>
      <c r="D640" s="5"/>
      <c r="E640" s="5"/>
      <c r="F640" s="2"/>
      <c r="G640" s="3" t="s">
        <v>1003</v>
      </c>
      <c r="H640" s="3" t="s">
        <v>243</v>
      </c>
      <c r="I640" s="2"/>
      <c r="J640" s="3"/>
      <c r="K640" s="3"/>
      <c r="L640" s="7"/>
    </row>
    <row r="641" spans="1:12" ht="12.5" x14ac:dyDescent="0.25">
      <c r="A641" s="5"/>
      <c r="B641" s="5"/>
      <c r="C641" s="5"/>
      <c r="D641" s="5"/>
      <c r="E641" s="5"/>
      <c r="F641" s="2"/>
      <c r="G641" s="3" t="s">
        <v>139</v>
      </c>
      <c r="H641" s="3"/>
      <c r="I641" s="2"/>
      <c r="J641" s="3"/>
      <c r="K641" s="3"/>
      <c r="L641" s="7"/>
    </row>
    <row r="642" spans="1:12" ht="12.5" x14ac:dyDescent="0.25">
      <c r="A642" s="5"/>
      <c r="B642" s="5"/>
      <c r="C642" s="5"/>
      <c r="D642" s="5"/>
      <c r="E642" s="5"/>
      <c r="F642" s="2"/>
      <c r="G642" s="3" t="s">
        <v>32</v>
      </c>
      <c r="H642" s="3"/>
      <c r="I642" s="2"/>
      <c r="J642" s="3"/>
      <c r="K642" s="3"/>
      <c r="L642" s="7"/>
    </row>
    <row r="643" spans="1:12" ht="12.5" x14ac:dyDescent="0.25">
      <c r="A643" s="5"/>
      <c r="B643" s="5"/>
      <c r="C643" s="5"/>
      <c r="D643" s="5"/>
      <c r="E643" s="5"/>
      <c r="F643" s="2"/>
      <c r="G643" s="3" t="s">
        <v>33</v>
      </c>
      <c r="H643" s="3"/>
      <c r="I643" s="2"/>
      <c r="J643" s="3"/>
      <c r="K643" s="3"/>
      <c r="L643" s="7"/>
    </row>
    <row r="644" spans="1:12" ht="25" x14ac:dyDescent="0.25">
      <c r="A644" s="5"/>
      <c r="B644" s="5"/>
      <c r="C644" s="5"/>
      <c r="D644" s="4" t="s">
        <v>937</v>
      </c>
      <c r="E644" s="6" t="s">
        <v>1005</v>
      </c>
      <c r="F644" s="2"/>
      <c r="G644" s="3" t="s">
        <v>1006</v>
      </c>
      <c r="H644" s="3"/>
      <c r="I644" s="2"/>
      <c r="J644" s="3"/>
      <c r="K644" s="3"/>
      <c r="L644" s="4" t="str">
        <f>IF(OR(AND(ISBLANK($F$35),ISBLANK($F$36))),"",IF(COUNTIF($F$644:$F$656,"&lt;&gt;")=0,"Please select all applicable options",IF(AND(COUNTIF($F$644:$F$654,"&lt;&gt;")&gt;0,COUNTIF($F$655:$F$656,"&lt;&gt;")&gt;0),"Do not select any one of 'Not applicable', 'Undisclosed' with other option(s) in the question. Please unselect the option(s)",IF(COUNTIF($F$655:$F$656,"&lt;&gt;")&gt;1,"Please select only one option from row # 650 to 656",""))))</f>
        <v/>
      </c>
    </row>
    <row r="645" spans="1:12" ht="25" x14ac:dyDescent="0.25">
      <c r="A645" s="5"/>
      <c r="B645" s="5"/>
      <c r="C645" s="5"/>
      <c r="D645" s="5"/>
      <c r="E645" s="5"/>
      <c r="F645" s="2"/>
      <c r="G645" s="3" t="s">
        <v>1010</v>
      </c>
      <c r="H645" s="3"/>
      <c r="I645" s="2"/>
      <c r="J645" s="3"/>
      <c r="K645" s="3"/>
      <c r="L645" s="7"/>
    </row>
    <row r="646" spans="1:12" ht="37.5" x14ac:dyDescent="0.25">
      <c r="A646" s="5"/>
      <c r="B646" s="5"/>
      <c r="C646" s="5"/>
      <c r="D646" s="5"/>
      <c r="E646" s="5"/>
      <c r="F646" s="2"/>
      <c r="G646" s="3" t="s">
        <v>1011</v>
      </c>
      <c r="H646" s="3"/>
      <c r="I646" s="2"/>
      <c r="J646" s="3"/>
      <c r="K646" s="3"/>
      <c r="L646" s="7"/>
    </row>
    <row r="647" spans="1:12" ht="25" x14ac:dyDescent="0.25">
      <c r="A647" s="5"/>
      <c r="B647" s="5"/>
      <c r="C647" s="5"/>
      <c r="D647" s="5"/>
      <c r="E647" s="5"/>
      <c r="F647" s="2"/>
      <c r="G647" s="3" t="s">
        <v>1012</v>
      </c>
      <c r="H647" s="3" t="s">
        <v>177</v>
      </c>
      <c r="I647" s="2"/>
      <c r="J647" s="3" t="s">
        <v>179</v>
      </c>
      <c r="K647" s="3"/>
      <c r="L647" s="7"/>
    </row>
    <row r="648" spans="1:12" ht="25" x14ac:dyDescent="0.25">
      <c r="A648" s="5"/>
      <c r="B648" s="5"/>
      <c r="C648" s="5"/>
      <c r="D648" s="5"/>
      <c r="E648" s="5"/>
      <c r="F648" s="2"/>
      <c r="G648" s="3" t="s">
        <v>1012</v>
      </c>
      <c r="H648" s="3" t="s">
        <v>177</v>
      </c>
      <c r="I648" s="2"/>
      <c r="J648" s="3" t="s">
        <v>182</v>
      </c>
      <c r="K648" s="3"/>
      <c r="L648" s="7"/>
    </row>
    <row r="649" spans="1:12" ht="25" x14ac:dyDescent="0.25">
      <c r="A649" s="5"/>
      <c r="B649" s="5"/>
      <c r="C649" s="5"/>
      <c r="D649" s="5"/>
      <c r="E649" s="5"/>
      <c r="F649" s="2"/>
      <c r="G649" s="3" t="s">
        <v>1012</v>
      </c>
      <c r="H649" s="3" t="s">
        <v>177</v>
      </c>
      <c r="I649" s="2"/>
      <c r="J649" s="3" t="s">
        <v>184</v>
      </c>
      <c r="K649" s="3"/>
      <c r="L649" s="7"/>
    </row>
    <row r="650" spans="1:12" ht="25" x14ac:dyDescent="0.25">
      <c r="A650" s="5"/>
      <c r="B650" s="5"/>
      <c r="C650" s="5"/>
      <c r="D650" s="5"/>
      <c r="E650" s="5"/>
      <c r="F650" s="2"/>
      <c r="G650" s="3" t="s">
        <v>1012</v>
      </c>
      <c r="H650" s="3" t="s">
        <v>177</v>
      </c>
      <c r="I650" s="2"/>
      <c r="J650" s="3" t="s">
        <v>186</v>
      </c>
      <c r="K650" s="3"/>
      <c r="L650" s="7"/>
    </row>
    <row r="651" spans="1:12" ht="25" x14ac:dyDescent="0.25">
      <c r="A651" s="5"/>
      <c r="B651" s="5"/>
      <c r="C651" s="5"/>
      <c r="D651" s="5"/>
      <c r="E651" s="5"/>
      <c r="F651" s="2"/>
      <c r="G651" s="3" t="s">
        <v>1012</v>
      </c>
      <c r="H651" s="3" t="s">
        <v>177</v>
      </c>
      <c r="I651" s="2"/>
      <c r="J651" s="3" t="s">
        <v>188</v>
      </c>
      <c r="K651" s="3"/>
      <c r="L651" s="7"/>
    </row>
    <row r="652" spans="1:12" ht="25" x14ac:dyDescent="0.25">
      <c r="A652" s="5"/>
      <c r="B652" s="5"/>
      <c r="C652" s="5"/>
      <c r="D652" s="5"/>
      <c r="E652" s="5"/>
      <c r="F652" s="2"/>
      <c r="G652" s="3" t="s">
        <v>1012</v>
      </c>
      <c r="H652" s="3" t="s">
        <v>177</v>
      </c>
      <c r="I652" s="2"/>
      <c r="J652" s="3" t="s">
        <v>33</v>
      </c>
      <c r="K652" s="3"/>
      <c r="L652" s="7"/>
    </row>
    <row r="653" spans="1:12" ht="50" x14ac:dyDescent="0.25">
      <c r="A653" s="5"/>
      <c r="B653" s="5"/>
      <c r="C653" s="5"/>
      <c r="D653" s="5"/>
      <c r="E653" s="5"/>
      <c r="F653" s="2"/>
      <c r="G653" s="3" t="s">
        <v>1015</v>
      </c>
      <c r="H653" s="3"/>
      <c r="I653" s="2"/>
      <c r="J653" s="3"/>
      <c r="K653" s="3"/>
      <c r="L653" s="7"/>
    </row>
    <row r="654" spans="1:12" ht="12.5" x14ac:dyDescent="0.25">
      <c r="A654" s="5"/>
      <c r="B654" s="5"/>
      <c r="C654" s="5"/>
      <c r="D654" s="5"/>
      <c r="E654" s="5"/>
      <c r="F654" s="2"/>
      <c r="G654" s="3" t="s">
        <v>139</v>
      </c>
      <c r="H654" s="3"/>
      <c r="I654" s="2"/>
      <c r="J654" s="3"/>
      <c r="K654" s="3"/>
      <c r="L654" s="7"/>
    </row>
    <row r="655" spans="1:12" ht="12.5" x14ac:dyDescent="0.25">
      <c r="A655" s="5"/>
      <c r="B655" s="5"/>
      <c r="C655" s="5"/>
      <c r="D655" s="5"/>
      <c r="E655" s="5"/>
      <c r="F655" s="2"/>
      <c r="G655" s="3" t="s">
        <v>32</v>
      </c>
      <c r="H655" s="3"/>
      <c r="I655" s="2"/>
      <c r="J655" s="3"/>
      <c r="K655" s="3"/>
      <c r="L655" s="7"/>
    </row>
    <row r="656" spans="1:12" ht="12.5" x14ac:dyDescent="0.25">
      <c r="A656" s="5"/>
      <c r="B656" s="5"/>
      <c r="C656" s="5"/>
      <c r="D656" s="5"/>
      <c r="E656" s="5"/>
      <c r="F656" s="2"/>
      <c r="G656" s="3" t="s">
        <v>33</v>
      </c>
      <c r="H656" s="3"/>
      <c r="I656" s="2"/>
      <c r="J656" s="3"/>
      <c r="K656" s="3"/>
      <c r="L656" s="7"/>
    </row>
    <row r="657" spans="1:12" ht="50" x14ac:dyDescent="0.25">
      <c r="A657" s="5"/>
      <c r="B657" s="5"/>
      <c r="C657" s="5"/>
      <c r="D657" s="4" t="s">
        <v>947</v>
      </c>
      <c r="E657" s="6" t="s">
        <v>1017</v>
      </c>
      <c r="F657" s="2"/>
      <c r="G657" s="3" t="s">
        <v>1018</v>
      </c>
      <c r="H657" s="3"/>
      <c r="I657" s="2"/>
      <c r="J657" s="3"/>
      <c r="K657" s="3"/>
      <c r="L657" s="4" t="str">
        <f>IF(OR(AND(ISBLANK($F$35),ISBLANK($F$36))),"",IF(COUNTIF($F$657:$F$668,"&lt;&gt;")=0,"Please select all applicable options",IF(AND(COUNTIF($F$657:$F$666,"&lt;&gt;")&gt;0,COUNTIF($F$667:$F$668,"&lt;&gt;")&gt;0),"Do not select any one of 'Not applicable', 'Undisclosed' with other option(s) in the question. Please unselect the option(s)",IF(COUNTIF($F$667:$F$668,"&lt;&gt;")&gt;1,"Please select only one option from row # 662 to 668",""))))</f>
        <v/>
      </c>
    </row>
    <row r="658" spans="1:12" ht="50" x14ac:dyDescent="0.25">
      <c r="A658" s="5"/>
      <c r="B658" s="5"/>
      <c r="C658" s="5"/>
      <c r="D658" s="5"/>
      <c r="E658" s="5"/>
      <c r="F658" s="2"/>
      <c r="G658" s="3" t="s">
        <v>1021</v>
      </c>
      <c r="H658" s="3"/>
      <c r="I658" s="2"/>
      <c r="J658" s="3"/>
      <c r="K658" s="3"/>
      <c r="L658" s="7"/>
    </row>
    <row r="659" spans="1:12" ht="50" x14ac:dyDescent="0.25">
      <c r="A659" s="5"/>
      <c r="B659" s="5"/>
      <c r="C659" s="5"/>
      <c r="D659" s="5"/>
      <c r="E659" s="5"/>
      <c r="F659" s="2"/>
      <c r="G659" s="3" t="s">
        <v>1024</v>
      </c>
      <c r="H659" s="3" t="s">
        <v>177</v>
      </c>
      <c r="I659" s="2"/>
      <c r="J659" s="3" t="s">
        <v>179</v>
      </c>
      <c r="K659" s="3"/>
      <c r="L659" s="7"/>
    </row>
    <row r="660" spans="1:12" ht="50" x14ac:dyDescent="0.25">
      <c r="A660" s="5"/>
      <c r="B660" s="5"/>
      <c r="C660" s="5"/>
      <c r="D660" s="5"/>
      <c r="E660" s="5"/>
      <c r="F660" s="2"/>
      <c r="G660" s="3" t="s">
        <v>1024</v>
      </c>
      <c r="H660" s="3" t="s">
        <v>177</v>
      </c>
      <c r="I660" s="2"/>
      <c r="J660" s="3" t="s">
        <v>182</v>
      </c>
      <c r="K660" s="3"/>
      <c r="L660" s="7"/>
    </row>
    <row r="661" spans="1:12" ht="50" x14ac:dyDescent="0.25">
      <c r="A661" s="5"/>
      <c r="B661" s="5"/>
      <c r="C661" s="5"/>
      <c r="D661" s="5"/>
      <c r="E661" s="5"/>
      <c r="F661" s="2"/>
      <c r="G661" s="3" t="s">
        <v>1024</v>
      </c>
      <c r="H661" s="3" t="s">
        <v>177</v>
      </c>
      <c r="I661" s="2"/>
      <c r="J661" s="3" t="s">
        <v>184</v>
      </c>
      <c r="K661" s="3"/>
      <c r="L661" s="7"/>
    </row>
    <row r="662" spans="1:12" ht="50" x14ac:dyDescent="0.25">
      <c r="A662" s="5"/>
      <c r="B662" s="5"/>
      <c r="C662" s="5"/>
      <c r="D662" s="5"/>
      <c r="E662" s="5"/>
      <c r="F662" s="2"/>
      <c r="G662" s="3" t="s">
        <v>1024</v>
      </c>
      <c r="H662" s="3" t="s">
        <v>177</v>
      </c>
      <c r="I662" s="2"/>
      <c r="J662" s="3" t="s">
        <v>186</v>
      </c>
      <c r="K662" s="3"/>
      <c r="L662" s="7"/>
    </row>
    <row r="663" spans="1:12" ht="50" x14ac:dyDescent="0.25">
      <c r="A663" s="5"/>
      <c r="B663" s="5"/>
      <c r="C663" s="5"/>
      <c r="D663" s="5"/>
      <c r="E663" s="5"/>
      <c r="F663" s="2"/>
      <c r="G663" s="3" t="s">
        <v>1024</v>
      </c>
      <c r="H663" s="3" t="s">
        <v>177</v>
      </c>
      <c r="I663" s="2"/>
      <c r="J663" s="3" t="s">
        <v>188</v>
      </c>
      <c r="K663" s="3"/>
      <c r="L663" s="7"/>
    </row>
    <row r="664" spans="1:12" ht="50" x14ac:dyDescent="0.25">
      <c r="A664" s="5"/>
      <c r="B664" s="5"/>
      <c r="C664" s="5"/>
      <c r="D664" s="5"/>
      <c r="E664" s="5"/>
      <c r="F664" s="2"/>
      <c r="G664" s="3" t="s">
        <v>1024</v>
      </c>
      <c r="H664" s="3" t="s">
        <v>177</v>
      </c>
      <c r="I664" s="2"/>
      <c r="J664" s="3" t="s">
        <v>33</v>
      </c>
      <c r="K664" s="3"/>
      <c r="L664" s="7"/>
    </row>
    <row r="665" spans="1:12" ht="87.5" x14ac:dyDescent="0.25">
      <c r="A665" s="5"/>
      <c r="B665" s="5"/>
      <c r="C665" s="5"/>
      <c r="D665" s="5"/>
      <c r="E665" s="5"/>
      <c r="F665" s="2"/>
      <c r="G665" s="3" t="s">
        <v>1026</v>
      </c>
      <c r="H665" s="3"/>
      <c r="I665" s="2"/>
      <c r="J665" s="3"/>
      <c r="K665" s="3"/>
      <c r="L665" s="7"/>
    </row>
    <row r="666" spans="1:12" ht="12.5" x14ac:dyDescent="0.25">
      <c r="A666" s="5"/>
      <c r="B666" s="5"/>
      <c r="C666" s="5"/>
      <c r="D666" s="5"/>
      <c r="E666" s="5"/>
      <c r="F666" s="2"/>
      <c r="G666" s="3" t="s">
        <v>139</v>
      </c>
      <c r="H666" s="3"/>
      <c r="I666" s="2"/>
      <c r="J666" s="3"/>
      <c r="K666" s="3"/>
      <c r="L666" s="7"/>
    </row>
    <row r="667" spans="1:12" ht="12.5" x14ac:dyDescent="0.25">
      <c r="A667" s="5"/>
      <c r="B667" s="5"/>
      <c r="C667" s="5"/>
      <c r="D667" s="5"/>
      <c r="E667" s="5"/>
      <c r="F667" s="2"/>
      <c r="G667" s="3" t="s">
        <v>32</v>
      </c>
      <c r="H667" s="3"/>
      <c r="I667" s="2"/>
      <c r="J667" s="3"/>
      <c r="K667" s="3"/>
      <c r="L667" s="7"/>
    </row>
    <row r="668" spans="1:12" ht="12.5" x14ac:dyDescent="0.25">
      <c r="A668" s="5"/>
      <c r="B668" s="5"/>
      <c r="C668" s="5"/>
      <c r="D668" s="5"/>
      <c r="E668" s="5"/>
      <c r="F668" s="2"/>
      <c r="G668" s="3" t="s">
        <v>33</v>
      </c>
      <c r="H668" s="3"/>
      <c r="I668" s="2"/>
      <c r="J668" s="3"/>
      <c r="K668" s="3"/>
      <c r="L668" s="7"/>
    </row>
    <row r="669" spans="1:12" ht="50" x14ac:dyDescent="0.25">
      <c r="A669" s="5"/>
      <c r="B669" s="5"/>
      <c r="C669" s="5"/>
      <c r="D669" s="4" t="s">
        <v>962</v>
      </c>
      <c r="E669" s="6" t="s">
        <v>1027</v>
      </c>
      <c r="F669" s="2"/>
      <c r="G669" s="3" t="s">
        <v>1028</v>
      </c>
      <c r="H669" s="3"/>
      <c r="I669" s="2"/>
      <c r="J669" s="3"/>
      <c r="K669" s="3"/>
      <c r="L669" s="4" t="str">
        <f>IF(OR(AND(ISBLANK($F$35),ISBLANK($F$36))),"",IF(COUNTIF($F$669:$F$673,"&lt;&gt;")=0,"Please select all applicable options",IF(AND(COUNTIF($F$669:$F$671,"&lt;&gt;")&gt;0,COUNTIF($F$672:$F$673,"&lt;&gt;")&gt;0),"Do not select any one of 'Not applicable', 'Undisclosed' with other option(s) in the question. Please unselect the option(s)",IF(COUNTIF($F$672:$F$673,"&lt;&gt;")&gt;1,"Please select only one option from row # 672 to 673",""))))</f>
        <v/>
      </c>
    </row>
    <row r="670" spans="1:12" ht="37.5" x14ac:dyDescent="0.25">
      <c r="A670" s="5"/>
      <c r="B670" s="5"/>
      <c r="C670" s="5"/>
      <c r="D670" s="5"/>
      <c r="E670" s="5"/>
      <c r="F670" s="2"/>
      <c r="G670" s="3" t="s">
        <v>1034</v>
      </c>
      <c r="H670" s="3"/>
      <c r="I670" s="2"/>
      <c r="J670" s="3"/>
      <c r="K670" s="3"/>
      <c r="L670" s="7"/>
    </row>
    <row r="671" spans="1:12" ht="12.5" x14ac:dyDescent="0.25">
      <c r="A671" s="5"/>
      <c r="B671" s="5"/>
      <c r="C671" s="5"/>
      <c r="D671" s="5"/>
      <c r="E671" s="5"/>
      <c r="F671" s="2"/>
      <c r="G671" s="3" t="s">
        <v>139</v>
      </c>
      <c r="H671" s="3"/>
      <c r="I671" s="2"/>
      <c r="J671" s="3"/>
      <c r="K671" s="3"/>
      <c r="L671" s="7"/>
    </row>
    <row r="672" spans="1:12" ht="12.5" x14ac:dyDescent="0.25">
      <c r="A672" s="5"/>
      <c r="B672" s="5"/>
      <c r="C672" s="5"/>
      <c r="D672" s="5"/>
      <c r="E672" s="5"/>
      <c r="F672" s="2"/>
      <c r="G672" s="3" t="s">
        <v>32</v>
      </c>
      <c r="H672" s="3"/>
      <c r="I672" s="2"/>
      <c r="J672" s="3"/>
      <c r="K672" s="3"/>
      <c r="L672" s="7"/>
    </row>
    <row r="673" spans="1:12" ht="12.5" x14ac:dyDescent="0.25">
      <c r="A673" s="5"/>
      <c r="B673" s="5"/>
      <c r="C673" s="5"/>
      <c r="D673" s="5"/>
      <c r="E673" s="5"/>
      <c r="F673" s="2"/>
      <c r="G673" s="3" t="s">
        <v>33</v>
      </c>
      <c r="H673" s="3"/>
      <c r="I673" s="2"/>
      <c r="J673" s="3"/>
      <c r="K673" s="3"/>
      <c r="L673" s="7"/>
    </row>
    <row r="674" spans="1:12" ht="25" x14ac:dyDescent="0.25">
      <c r="A674" s="5"/>
      <c r="B674" s="4" t="s">
        <v>967</v>
      </c>
      <c r="C674" s="4" t="s">
        <v>1035</v>
      </c>
      <c r="D674" s="4" t="s">
        <v>969</v>
      </c>
      <c r="E674" s="6" t="s">
        <v>1038</v>
      </c>
      <c r="F674" s="2"/>
      <c r="G674" s="3" t="s">
        <v>1040</v>
      </c>
      <c r="H674" s="3"/>
      <c r="I674" s="2"/>
      <c r="J674" s="3"/>
      <c r="K674" s="3"/>
      <c r="L674" s="4" t="str">
        <f>IF(OR(AND(ISBLANK($F$35),ISBLANK($F$36))),"",IF(COUNTIF($F$674:$F$682,"&lt;&gt;")=0,"Please select all applicable options",IF(AND(COUNTIF($F$674:$F$680,"&lt;&gt;")&gt;0,COUNTIF($F$681:$F$682,"&lt;&gt;")&gt;0),"Do not select any one of 'Not applicable', 'Undisclosed' with other option(s) in the question. Please unselect the option(s)",IF(COUNTIF($F$681:$F$682,"&lt;&gt;")&gt;1,"Please select only one option from row # 681 to 682",""))))</f>
        <v/>
      </c>
    </row>
    <row r="675" spans="1:12" ht="37.5" x14ac:dyDescent="0.25">
      <c r="A675" s="5"/>
      <c r="B675" s="5"/>
      <c r="C675" s="5"/>
      <c r="D675" s="5"/>
      <c r="E675" s="5"/>
      <c r="F675" s="2"/>
      <c r="G675" s="3" t="s">
        <v>1042</v>
      </c>
      <c r="H675" s="3"/>
      <c r="I675" s="2"/>
      <c r="J675" s="3"/>
      <c r="K675" s="3"/>
      <c r="L675" s="7"/>
    </row>
    <row r="676" spans="1:12" ht="25" x14ac:dyDescent="0.25">
      <c r="A676" s="5"/>
      <c r="B676" s="5"/>
      <c r="C676" s="5"/>
      <c r="D676" s="5"/>
      <c r="E676" s="5"/>
      <c r="F676" s="2"/>
      <c r="G676" s="3" t="s">
        <v>1044</v>
      </c>
      <c r="H676" s="3"/>
      <c r="I676" s="2"/>
      <c r="J676" s="3"/>
      <c r="K676" s="3"/>
      <c r="L676" s="7"/>
    </row>
    <row r="677" spans="1:12" ht="25" x14ac:dyDescent="0.25">
      <c r="A677" s="5"/>
      <c r="B677" s="5"/>
      <c r="C677" s="5"/>
      <c r="D677" s="5"/>
      <c r="E677" s="5"/>
      <c r="F677" s="2"/>
      <c r="G677" s="3" t="s">
        <v>1046</v>
      </c>
      <c r="H677" s="3"/>
      <c r="I677" s="2"/>
      <c r="J677" s="3"/>
      <c r="K677" s="3"/>
      <c r="L677" s="7"/>
    </row>
    <row r="678" spans="1:12" ht="37.5" x14ac:dyDescent="0.25">
      <c r="A678" s="5"/>
      <c r="B678" s="5"/>
      <c r="C678" s="5"/>
      <c r="D678" s="5"/>
      <c r="E678" s="5"/>
      <c r="F678" s="2"/>
      <c r="G678" s="3" t="s">
        <v>1048</v>
      </c>
      <c r="H678" s="3"/>
      <c r="I678" s="2"/>
      <c r="J678" s="3"/>
      <c r="K678" s="3"/>
      <c r="L678" s="7"/>
    </row>
    <row r="679" spans="1:12" ht="37.5" x14ac:dyDescent="0.25">
      <c r="A679" s="5"/>
      <c r="B679" s="5"/>
      <c r="C679" s="5"/>
      <c r="D679" s="5"/>
      <c r="E679" s="5"/>
      <c r="F679" s="2"/>
      <c r="G679" s="3" t="s">
        <v>1050</v>
      </c>
      <c r="H679" s="3"/>
      <c r="I679" s="2"/>
      <c r="J679" s="3"/>
      <c r="K679" s="3"/>
      <c r="L679" s="7"/>
    </row>
    <row r="680" spans="1:12" ht="37.5" x14ac:dyDescent="0.25">
      <c r="A680" s="5"/>
      <c r="B680" s="5"/>
      <c r="C680" s="5"/>
      <c r="D680" s="5"/>
      <c r="E680" s="5"/>
      <c r="F680" s="2"/>
      <c r="G680" s="3" t="s">
        <v>1051</v>
      </c>
      <c r="H680" s="3"/>
      <c r="I680" s="2"/>
      <c r="J680" s="3"/>
      <c r="K680" s="3"/>
      <c r="L680" s="7"/>
    </row>
    <row r="681" spans="1:12" ht="12.5" x14ac:dyDescent="0.25">
      <c r="A681" s="5"/>
      <c r="B681" s="5"/>
      <c r="C681" s="5"/>
      <c r="D681" s="5"/>
      <c r="E681" s="5"/>
      <c r="F681" s="2"/>
      <c r="G681" s="3" t="s">
        <v>32</v>
      </c>
      <c r="H681" s="3"/>
      <c r="I681" s="2"/>
      <c r="J681" s="3"/>
      <c r="K681" s="3"/>
      <c r="L681" s="7"/>
    </row>
    <row r="682" spans="1:12" ht="12.5" x14ac:dyDescent="0.25">
      <c r="A682" s="5"/>
      <c r="B682" s="5"/>
      <c r="C682" s="5"/>
      <c r="D682" s="5"/>
      <c r="E682" s="5"/>
      <c r="F682" s="2"/>
      <c r="G682" s="3" t="s">
        <v>33</v>
      </c>
      <c r="H682" s="3"/>
      <c r="I682" s="2"/>
      <c r="J682" s="3"/>
      <c r="K682" s="3"/>
      <c r="L682" s="7"/>
    </row>
    <row r="683" spans="1:12" ht="50" x14ac:dyDescent="0.25">
      <c r="A683" s="5"/>
      <c r="B683" s="4" t="s">
        <v>981</v>
      </c>
      <c r="C683" s="4" t="s">
        <v>1052</v>
      </c>
      <c r="D683" s="4" t="s">
        <v>983</v>
      </c>
      <c r="E683" s="6" t="s">
        <v>1054</v>
      </c>
      <c r="F683" s="2"/>
      <c r="G683" s="3" t="s">
        <v>1056</v>
      </c>
      <c r="H683" s="3"/>
      <c r="I683" s="2"/>
      <c r="J683" s="3"/>
      <c r="K683" s="3"/>
      <c r="L683" s="4" t="str">
        <f>IF(OR(AND(ISBLANK($F$35),ISBLANK($F$36))),"",IF(COUNTIF($F$683:$F$694,"&lt;&gt;")=0,"Please select all applicable options",IF(AND(COUNTIF($F$683:$F$692,"&lt;&gt;")&gt;0,COUNTIF($F$693:$F$694,"&lt;&gt;")&gt;0),"Do not select any one of 'Not applicable', 'Undisclosed' with other option(s) in the question. Please unselect the option(s)",IF(COUNTIF($F$693:$F$694,"&lt;&gt;")&gt;1,"Please select only one option from row # 688 to 694",""))))</f>
        <v/>
      </c>
    </row>
    <row r="684" spans="1:12" ht="37.5" x14ac:dyDescent="0.25">
      <c r="A684" s="5"/>
      <c r="B684" s="5"/>
      <c r="C684" s="5"/>
      <c r="D684" s="5"/>
      <c r="E684" s="5"/>
      <c r="F684" s="2"/>
      <c r="G684" s="3" t="s">
        <v>1061</v>
      </c>
      <c r="H684" s="3" t="s">
        <v>37</v>
      </c>
      <c r="I684" s="2"/>
      <c r="J684" s="3" t="s">
        <v>1062</v>
      </c>
      <c r="K684" s="3"/>
      <c r="L684" s="7"/>
    </row>
    <row r="685" spans="1:12" ht="37.5" x14ac:dyDescent="0.25">
      <c r="A685" s="5"/>
      <c r="B685" s="5"/>
      <c r="C685" s="5"/>
      <c r="D685" s="5"/>
      <c r="E685" s="5"/>
      <c r="F685" s="2"/>
      <c r="G685" s="3" t="s">
        <v>1061</v>
      </c>
      <c r="H685" s="3" t="s">
        <v>37</v>
      </c>
      <c r="I685" s="2"/>
      <c r="J685" s="3" t="s">
        <v>1064</v>
      </c>
      <c r="K685" s="3"/>
      <c r="L685" s="7"/>
    </row>
    <row r="686" spans="1:12" ht="37.5" x14ac:dyDescent="0.25">
      <c r="A686" s="5"/>
      <c r="B686" s="5"/>
      <c r="C686" s="5"/>
      <c r="D686" s="5"/>
      <c r="E686" s="5"/>
      <c r="F686" s="2"/>
      <c r="G686" s="3" t="s">
        <v>1061</v>
      </c>
      <c r="H686" s="3" t="s">
        <v>37</v>
      </c>
      <c r="I686" s="2"/>
      <c r="J686" s="3" t="s">
        <v>1065</v>
      </c>
      <c r="K686" s="3"/>
      <c r="L686" s="7"/>
    </row>
    <row r="687" spans="1:12" ht="37.5" x14ac:dyDescent="0.25">
      <c r="A687" s="5"/>
      <c r="B687" s="5"/>
      <c r="C687" s="5"/>
      <c r="D687" s="5"/>
      <c r="E687" s="5"/>
      <c r="F687" s="2"/>
      <c r="G687" s="3" t="s">
        <v>1061</v>
      </c>
      <c r="H687" s="3" t="s">
        <v>37</v>
      </c>
      <c r="I687" s="2"/>
      <c r="J687" s="3" t="s">
        <v>1066</v>
      </c>
      <c r="K687" s="3"/>
      <c r="L687" s="7"/>
    </row>
    <row r="688" spans="1:12" ht="37.5" x14ac:dyDescent="0.25">
      <c r="A688" s="5"/>
      <c r="B688" s="5"/>
      <c r="C688" s="5"/>
      <c r="D688" s="5"/>
      <c r="E688" s="5"/>
      <c r="F688" s="2"/>
      <c r="G688" s="3" t="s">
        <v>1061</v>
      </c>
      <c r="H688" s="3" t="s">
        <v>37</v>
      </c>
      <c r="I688" s="2"/>
      <c r="J688" s="3" t="s">
        <v>228</v>
      </c>
      <c r="K688" s="3"/>
      <c r="L688" s="7"/>
    </row>
    <row r="689" spans="1:12" ht="25" x14ac:dyDescent="0.25">
      <c r="A689" s="5"/>
      <c r="B689" s="5"/>
      <c r="C689" s="5"/>
      <c r="D689" s="5"/>
      <c r="E689" s="5"/>
      <c r="F689" s="2"/>
      <c r="G689" s="3" t="s">
        <v>1067</v>
      </c>
      <c r="H689" s="3"/>
      <c r="I689" s="2"/>
      <c r="J689" s="3"/>
      <c r="K689" s="3"/>
      <c r="L689" s="7"/>
    </row>
    <row r="690" spans="1:12" ht="37.5" x14ac:dyDescent="0.25">
      <c r="A690" s="5"/>
      <c r="B690" s="5"/>
      <c r="C690" s="5"/>
      <c r="D690" s="5"/>
      <c r="E690" s="5"/>
      <c r="F690" s="2"/>
      <c r="G690" s="3" t="s">
        <v>1068</v>
      </c>
      <c r="H690" s="3" t="s">
        <v>37</v>
      </c>
      <c r="I690" s="2"/>
      <c r="J690" s="3" t="s">
        <v>1069</v>
      </c>
      <c r="K690" s="3"/>
      <c r="L690" s="7"/>
    </row>
    <row r="691" spans="1:12" ht="50" x14ac:dyDescent="0.25">
      <c r="A691" s="5"/>
      <c r="B691" s="5"/>
      <c r="C691" s="5"/>
      <c r="D691" s="5"/>
      <c r="E691" s="5"/>
      <c r="F691" s="2"/>
      <c r="G691" s="3" t="s">
        <v>1068</v>
      </c>
      <c r="H691" s="3" t="s">
        <v>37</v>
      </c>
      <c r="I691" s="2"/>
      <c r="J691" s="3" t="s">
        <v>1070</v>
      </c>
      <c r="K691" s="3"/>
      <c r="L691" s="7"/>
    </row>
    <row r="692" spans="1:12" ht="12.5" x14ac:dyDescent="0.25">
      <c r="A692" s="5"/>
      <c r="B692" s="5"/>
      <c r="C692" s="5"/>
      <c r="D692" s="5"/>
      <c r="E692" s="5"/>
      <c r="F692" s="2"/>
      <c r="G692" s="3" t="s">
        <v>830</v>
      </c>
      <c r="H692" s="3"/>
      <c r="I692" s="2"/>
      <c r="J692" s="3"/>
      <c r="K692" s="3"/>
      <c r="L692" s="7"/>
    </row>
    <row r="693" spans="1:12" ht="12.5" x14ac:dyDescent="0.25">
      <c r="A693" s="5"/>
      <c r="B693" s="5"/>
      <c r="C693" s="5"/>
      <c r="D693" s="5"/>
      <c r="E693" s="5"/>
      <c r="F693" s="2"/>
      <c r="G693" s="3" t="s">
        <v>32</v>
      </c>
      <c r="H693" s="3"/>
      <c r="I693" s="2"/>
      <c r="J693" s="3"/>
      <c r="K693" s="3"/>
      <c r="L693" s="7"/>
    </row>
    <row r="694" spans="1:12" ht="12.5" x14ac:dyDescent="0.25">
      <c r="A694" s="5"/>
      <c r="B694" s="5"/>
      <c r="C694" s="5"/>
      <c r="D694" s="5"/>
      <c r="E694" s="5"/>
      <c r="F694" s="2"/>
      <c r="G694" s="3" t="s">
        <v>33</v>
      </c>
      <c r="H694" s="3"/>
      <c r="I694" s="2"/>
      <c r="J694" s="3"/>
      <c r="K694" s="3"/>
      <c r="L694" s="7"/>
    </row>
    <row r="695" spans="1:12" ht="12.5" x14ac:dyDescent="0.25">
      <c r="A695" s="5"/>
      <c r="B695" s="5"/>
      <c r="C695" s="5"/>
      <c r="D695" s="4" t="s">
        <v>997</v>
      </c>
      <c r="E695" s="6" t="s">
        <v>1071</v>
      </c>
      <c r="F695" s="2"/>
      <c r="G695" s="3" t="s">
        <v>1072</v>
      </c>
      <c r="H695" s="3"/>
      <c r="I695" s="2"/>
      <c r="J695" s="3"/>
      <c r="K695" s="3"/>
      <c r="L695" s="4" t="str">
        <f>IF(OR(AND(ISBLANK($F$35),ISBLANK($F$36))),"",IF(COUNTIF($F$695:$F$704,"&lt;&gt;")=0,"Please select all applicable options",IF(AND(COUNTIF($F$695:$F$702,"&lt;&gt;")&gt;0,COUNTIF($F$703:$F$704,"&lt;&gt;")&gt;0),"Do not select any one of 'Not applicable', 'Undisclosed' with other option(s) in the question. Please unselect the option(s)",IF(COUNTIF($F$703:$F$704,"&lt;&gt;")&gt;1,"Please select only one option from row # 698 to 704",""))))</f>
        <v/>
      </c>
    </row>
    <row r="696" spans="1:12" ht="25" x14ac:dyDescent="0.25">
      <c r="A696" s="5"/>
      <c r="B696" s="5"/>
      <c r="C696" s="5"/>
      <c r="D696" s="5"/>
      <c r="E696" s="5"/>
      <c r="F696" s="2"/>
      <c r="G696" s="3" t="s">
        <v>1076</v>
      </c>
      <c r="H696" s="3" t="s">
        <v>177</v>
      </c>
      <c r="I696" s="2"/>
      <c r="J696" s="3" t="s">
        <v>179</v>
      </c>
      <c r="K696" s="3"/>
      <c r="L696" s="7"/>
    </row>
    <row r="697" spans="1:12" ht="25" x14ac:dyDescent="0.25">
      <c r="A697" s="5"/>
      <c r="B697" s="5"/>
      <c r="C697" s="5"/>
      <c r="D697" s="5"/>
      <c r="E697" s="5"/>
      <c r="F697" s="2"/>
      <c r="G697" s="3" t="s">
        <v>1076</v>
      </c>
      <c r="H697" s="3" t="s">
        <v>177</v>
      </c>
      <c r="I697" s="2"/>
      <c r="J697" s="3" t="s">
        <v>182</v>
      </c>
      <c r="K697" s="3"/>
      <c r="L697" s="7"/>
    </row>
    <row r="698" spans="1:12" ht="25" x14ac:dyDescent="0.25">
      <c r="A698" s="5"/>
      <c r="B698" s="5"/>
      <c r="C698" s="5"/>
      <c r="D698" s="5"/>
      <c r="E698" s="5"/>
      <c r="F698" s="2"/>
      <c r="G698" s="3" t="s">
        <v>1076</v>
      </c>
      <c r="H698" s="3" t="s">
        <v>177</v>
      </c>
      <c r="I698" s="2"/>
      <c r="J698" s="3" t="s">
        <v>184</v>
      </c>
      <c r="K698" s="3"/>
      <c r="L698" s="7"/>
    </row>
    <row r="699" spans="1:12" ht="25" x14ac:dyDescent="0.25">
      <c r="A699" s="5"/>
      <c r="B699" s="5"/>
      <c r="C699" s="5"/>
      <c r="D699" s="5"/>
      <c r="E699" s="5"/>
      <c r="F699" s="2"/>
      <c r="G699" s="3" t="s">
        <v>1076</v>
      </c>
      <c r="H699" s="3" t="s">
        <v>177</v>
      </c>
      <c r="I699" s="2"/>
      <c r="J699" s="3" t="s">
        <v>186</v>
      </c>
      <c r="K699" s="3"/>
      <c r="L699" s="7"/>
    </row>
    <row r="700" spans="1:12" ht="25" x14ac:dyDescent="0.25">
      <c r="A700" s="5"/>
      <c r="B700" s="5"/>
      <c r="C700" s="5"/>
      <c r="D700" s="5"/>
      <c r="E700" s="5"/>
      <c r="F700" s="2"/>
      <c r="G700" s="3" t="s">
        <v>1076</v>
      </c>
      <c r="H700" s="3" t="s">
        <v>177</v>
      </c>
      <c r="I700" s="2"/>
      <c r="J700" s="3" t="s">
        <v>188</v>
      </c>
      <c r="K700" s="3"/>
      <c r="L700" s="7"/>
    </row>
    <row r="701" spans="1:12" ht="25" x14ac:dyDescent="0.25">
      <c r="A701" s="5"/>
      <c r="B701" s="5"/>
      <c r="C701" s="5"/>
      <c r="D701" s="5"/>
      <c r="E701" s="5"/>
      <c r="F701" s="2"/>
      <c r="G701" s="3" t="s">
        <v>1076</v>
      </c>
      <c r="H701" s="3" t="s">
        <v>177</v>
      </c>
      <c r="I701" s="2"/>
      <c r="J701" s="3" t="s">
        <v>33</v>
      </c>
      <c r="K701" s="3"/>
      <c r="L701" s="7"/>
    </row>
    <row r="702" spans="1:12" ht="25" x14ac:dyDescent="0.25">
      <c r="A702" s="5"/>
      <c r="B702" s="5"/>
      <c r="C702" s="5"/>
      <c r="D702" s="5"/>
      <c r="E702" s="5"/>
      <c r="F702" s="2"/>
      <c r="G702" s="3" t="s">
        <v>1077</v>
      </c>
      <c r="H702" s="3"/>
      <c r="I702" s="2"/>
      <c r="J702" s="3"/>
      <c r="K702" s="3"/>
      <c r="L702" s="7"/>
    </row>
    <row r="703" spans="1:12" ht="12.5" x14ac:dyDescent="0.25">
      <c r="A703" s="5"/>
      <c r="B703" s="5"/>
      <c r="C703" s="5"/>
      <c r="D703" s="5"/>
      <c r="E703" s="5"/>
      <c r="F703" s="2"/>
      <c r="G703" s="3" t="s">
        <v>32</v>
      </c>
      <c r="H703" s="3"/>
      <c r="I703" s="2"/>
      <c r="J703" s="3"/>
      <c r="K703" s="3"/>
      <c r="L703" s="7"/>
    </row>
    <row r="704" spans="1:12" ht="12.5" x14ac:dyDescent="0.25">
      <c r="A704" s="5"/>
      <c r="B704" s="5"/>
      <c r="C704" s="5"/>
      <c r="D704" s="5"/>
      <c r="E704" s="5"/>
      <c r="F704" s="2"/>
      <c r="G704" s="3" t="s">
        <v>33</v>
      </c>
      <c r="H704" s="3"/>
      <c r="I704" s="2"/>
      <c r="J704" s="3"/>
      <c r="K704" s="3"/>
      <c r="L704" s="7"/>
    </row>
    <row r="705" spans="1:12" ht="12.5" x14ac:dyDescent="0.25">
      <c r="A705" s="5"/>
      <c r="B705" s="5"/>
      <c r="C705" s="5"/>
      <c r="D705" s="4" t="s">
        <v>1008</v>
      </c>
      <c r="E705" s="6" t="s">
        <v>1081</v>
      </c>
      <c r="F705" s="2"/>
      <c r="G705" s="3" t="s">
        <v>366</v>
      </c>
      <c r="H705" s="3"/>
      <c r="I705" s="2"/>
      <c r="J705" s="3"/>
      <c r="K705" s="3"/>
      <c r="L705" s="4" t="str">
        <f>IF(OR(AND(ISBLANK($F$35),ISBLANK($F$36))),"",IF(COUNTIF($F$705:$F$707,"&lt;&gt;")=0,"Please select one of the options",IF(COUNTIF($F$705:$F$707,"&lt;&gt;")&gt;1,"Please select only one option from row # 705 to 707","")))</f>
        <v/>
      </c>
    </row>
    <row r="706" spans="1:12" ht="12.5" x14ac:dyDescent="0.25">
      <c r="A706" s="5"/>
      <c r="B706" s="5"/>
      <c r="C706" s="5"/>
      <c r="D706" s="5"/>
      <c r="E706" s="5"/>
      <c r="F706" s="2"/>
      <c r="G706" s="3" t="s">
        <v>2</v>
      </c>
      <c r="H706" s="3"/>
      <c r="I706" s="2"/>
      <c r="J706" s="3"/>
      <c r="K706" s="3"/>
      <c r="L706" s="7"/>
    </row>
    <row r="707" spans="1:12" ht="12.5" x14ac:dyDescent="0.25">
      <c r="A707" s="5"/>
      <c r="B707" s="5"/>
      <c r="C707" s="5"/>
      <c r="D707" s="5"/>
      <c r="E707" s="5"/>
      <c r="F707" s="2"/>
      <c r="G707" s="3" t="s">
        <v>33</v>
      </c>
      <c r="H707" s="3"/>
      <c r="I707" s="2"/>
      <c r="J707" s="3"/>
      <c r="K707" s="3"/>
      <c r="L707" s="7"/>
    </row>
    <row r="708" spans="1:12" ht="12.5" x14ac:dyDescent="0.25">
      <c r="A708" s="5"/>
      <c r="B708" s="5"/>
      <c r="C708" s="5"/>
      <c r="D708" s="4" t="s">
        <v>1013</v>
      </c>
      <c r="E708" s="6" t="s">
        <v>1089</v>
      </c>
      <c r="F708" s="2"/>
      <c r="G708" s="3" t="s">
        <v>1090</v>
      </c>
      <c r="H708" s="3"/>
      <c r="I708" s="2"/>
      <c r="J708" s="3"/>
      <c r="K708" s="3"/>
      <c r="L708" s="4" t="str">
        <f>IF(OR(AND(ISBLANK($F$35),ISBLANK($F$36)),ISBLANK($F$705)),"",IF(COUNTIF($F$708:$F$712,"&lt;&gt;")=0,"Please select all applicable options",IF(AND(COUNTIF($F$708:$F$710,"&lt;&gt;")&gt;0,COUNTIF($F$711:$F$712,"&lt;&gt;")&gt;0),"Do not select any one of 'Not applicable', 'Undisclosed' with other option(s) in the question. Please unselect the option(s)",IF(COUNTIF($F$711:$F$712,"&lt;&gt;")&gt;1,"Please select only one option from row # 711 to 712",""))))</f>
        <v/>
      </c>
    </row>
    <row r="709" spans="1:12" ht="12.5" x14ac:dyDescent="0.25">
      <c r="A709" s="5"/>
      <c r="B709" s="5"/>
      <c r="C709" s="5"/>
      <c r="D709" s="5"/>
      <c r="E709" s="5"/>
      <c r="F709" s="2"/>
      <c r="G709" s="3" t="s">
        <v>1019</v>
      </c>
      <c r="H709" s="3"/>
      <c r="I709" s="2"/>
      <c r="J709" s="3"/>
      <c r="K709" s="3"/>
      <c r="L709" s="7"/>
    </row>
    <row r="710" spans="1:12" ht="12.5" x14ac:dyDescent="0.25">
      <c r="A710" s="5"/>
      <c r="B710" s="5"/>
      <c r="C710" s="5"/>
      <c r="D710" s="5"/>
      <c r="E710" s="5"/>
      <c r="F710" s="2"/>
      <c r="G710" s="3" t="s">
        <v>1100</v>
      </c>
      <c r="H710" s="3"/>
      <c r="I710" s="2"/>
      <c r="J710" s="3"/>
      <c r="K710" s="3"/>
      <c r="L710" s="7"/>
    </row>
    <row r="711" spans="1:12" ht="12.5" x14ac:dyDescent="0.25">
      <c r="A711" s="5"/>
      <c r="B711" s="5"/>
      <c r="C711" s="5"/>
      <c r="D711" s="5"/>
      <c r="E711" s="5"/>
      <c r="F711" s="2"/>
      <c r="G711" s="3" t="s">
        <v>32</v>
      </c>
      <c r="H711" s="3"/>
      <c r="I711" s="2"/>
      <c r="J711" s="3"/>
      <c r="K711" s="3"/>
      <c r="L711" s="7"/>
    </row>
    <row r="712" spans="1:12" ht="12.5" x14ac:dyDescent="0.25">
      <c r="A712" s="5"/>
      <c r="B712" s="5"/>
      <c r="C712" s="5"/>
      <c r="D712" s="5"/>
      <c r="E712" s="5"/>
      <c r="F712" s="2"/>
      <c r="G712" s="3" t="s">
        <v>33</v>
      </c>
      <c r="H712" s="3"/>
      <c r="I712" s="2"/>
      <c r="J712" s="3"/>
      <c r="K712" s="3"/>
      <c r="L712" s="7"/>
    </row>
    <row r="713" spans="1:12" ht="25" x14ac:dyDescent="0.25">
      <c r="A713" s="5"/>
      <c r="B713" s="5"/>
      <c r="C713" s="5"/>
      <c r="D713" s="4" t="s">
        <v>1022</v>
      </c>
      <c r="E713" s="6" t="s">
        <v>1101</v>
      </c>
      <c r="F713" s="2"/>
      <c r="G713" s="3" t="s">
        <v>1102</v>
      </c>
      <c r="H713" s="3"/>
      <c r="I713" s="2"/>
      <c r="J713" s="3"/>
      <c r="K713" s="3"/>
      <c r="L713" s="4" t="str">
        <f>IF(OR(AND(ISBLANK($F$35),ISBLANK($F$36)),ISBLANK($F$705)),"",IF(COUNTIF($F$713:$F$718,"&lt;&gt;")=0,"Please select all applicable options",IF(AND(COUNTIF($F$713:$F$716,"&lt;&gt;")&gt;0,COUNTIF($F$717:$F$718,"&lt;&gt;")&gt;0),"Do not select any one of 'Not applicable', 'Undisclosed' with other option(s) in the question. Please unselect the option(s)",IF(COUNTIF($F$717:$F$718,"&lt;&gt;")&gt;1,"Please select only one option from row # 717 to 718",""))))</f>
        <v/>
      </c>
    </row>
    <row r="714" spans="1:12" ht="62.5" x14ac:dyDescent="0.25">
      <c r="A714" s="5"/>
      <c r="B714" s="5"/>
      <c r="C714" s="5"/>
      <c r="D714" s="5"/>
      <c r="E714" s="5"/>
      <c r="F714" s="2"/>
      <c r="G714" s="3" t="s">
        <v>1110</v>
      </c>
      <c r="H714" s="3"/>
      <c r="I714" s="2"/>
      <c r="J714" s="3"/>
      <c r="K714" s="3"/>
      <c r="L714" s="7"/>
    </row>
    <row r="715" spans="1:12" ht="62.5" x14ac:dyDescent="0.25">
      <c r="A715" s="5"/>
      <c r="B715" s="5"/>
      <c r="C715" s="5"/>
      <c r="D715" s="5"/>
      <c r="E715" s="5"/>
      <c r="F715" s="2"/>
      <c r="G715" s="3" t="s">
        <v>1111</v>
      </c>
      <c r="H715" s="3"/>
      <c r="I715" s="2"/>
      <c r="J715" s="3"/>
      <c r="K715" s="3"/>
      <c r="L715" s="7"/>
    </row>
    <row r="716" spans="1:12" ht="37.5" x14ac:dyDescent="0.25">
      <c r="A716" s="5"/>
      <c r="B716" s="5"/>
      <c r="C716" s="5"/>
      <c r="D716" s="5"/>
      <c r="E716" s="5"/>
      <c r="F716" s="2"/>
      <c r="G716" s="3" t="s">
        <v>1112</v>
      </c>
      <c r="H716" s="3"/>
      <c r="I716" s="2"/>
      <c r="J716" s="3"/>
      <c r="K716" s="3"/>
      <c r="L716" s="7"/>
    </row>
    <row r="717" spans="1:12" ht="12.5" x14ac:dyDescent="0.25">
      <c r="A717" s="5"/>
      <c r="B717" s="5"/>
      <c r="C717" s="5"/>
      <c r="D717" s="5"/>
      <c r="E717" s="5"/>
      <c r="F717" s="2"/>
      <c r="G717" s="3" t="s">
        <v>32</v>
      </c>
      <c r="H717" s="3"/>
      <c r="I717" s="2"/>
      <c r="J717" s="3"/>
      <c r="K717" s="3"/>
      <c r="L717" s="7"/>
    </row>
    <row r="718" spans="1:12" ht="12.5" x14ac:dyDescent="0.25">
      <c r="A718" s="5"/>
      <c r="B718" s="5"/>
      <c r="C718" s="5"/>
      <c r="D718" s="5"/>
      <c r="E718" s="5"/>
      <c r="F718" s="2"/>
      <c r="G718" s="3" t="s">
        <v>33</v>
      </c>
      <c r="H718" s="3"/>
      <c r="I718" s="2"/>
      <c r="J718" s="3"/>
      <c r="K718" s="3"/>
      <c r="L718" s="7"/>
    </row>
    <row r="719" spans="1:12" ht="12.5" x14ac:dyDescent="0.25">
      <c r="A719" s="5"/>
      <c r="B719" s="5"/>
      <c r="C719" s="5"/>
      <c r="D719" s="4" t="s">
        <v>1032</v>
      </c>
      <c r="E719" s="6" t="s">
        <v>1113</v>
      </c>
      <c r="F719" s="2"/>
      <c r="G719" s="3" t="s">
        <v>366</v>
      </c>
      <c r="H719" s="3"/>
      <c r="I719" s="2"/>
      <c r="J719" s="3"/>
      <c r="K719" s="3"/>
      <c r="L719" s="4" t="str">
        <f>IF(OR(AND(ISBLANK($F$35),ISBLANK($F$36))),"",IF(COUNTIF($F$719:$F$721,"&lt;&gt;")=0,"Please select one of the options",IF(COUNTIF($F$719:$F$721,"&lt;&gt;")&gt;1,"Please select only one option from row # 719 to 721","")))</f>
        <v/>
      </c>
    </row>
    <row r="720" spans="1:12" ht="12.5" x14ac:dyDescent="0.25">
      <c r="A720" s="5"/>
      <c r="B720" s="5"/>
      <c r="C720" s="5"/>
      <c r="D720" s="5"/>
      <c r="E720" s="5"/>
      <c r="F720" s="2"/>
      <c r="G720" s="3" t="s">
        <v>2</v>
      </c>
      <c r="H720" s="3"/>
      <c r="I720" s="2"/>
      <c r="J720" s="3"/>
      <c r="K720" s="3"/>
      <c r="L720" s="7"/>
    </row>
    <row r="721" spans="1:12" ht="12.5" x14ac:dyDescent="0.25">
      <c r="A721" s="5"/>
      <c r="B721" s="5"/>
      <c r="C721" s="5"/>
      <c r="D721" s="5"/>
      <c r="E721" s="5"/>
      <c r="F721" s="2"/>
      <c r="G721" s="3" t="s">
        <v>33</v>
      </c>
      <c r="H721" s="3"/>
      <c r="I721" s="2"/>
      <c r="J721" s="3"/>
      <c r="K721" s="3"/>
      <c r="L721" s="7"/>
    </row>
    <row r="722" spans="1:12" ht="25" x14ac:dyDescent="0.25">
      <c r="A722" s="5"/>
      <c r="B722" s="5"/>
      <c r="C722" s="5"/>
      <c r="D722" s="4" t="s">
        <v>1036</v>
      </c>
      <c r="E722" s="6" t="s">
        <v>1118</v>
      </c>
      <c r="F722" s="2"/>
      <c r="G722" s="3" t="s">
        <v>1120</v>
      </c>
      <c r="H722" s="3"/>
      <c r="I722" s="2"/>
      <c r="J722" s="3"/>
      <c r="K722" s="3"/>
      <c r="L722" s="4" t="str">
        <f>IF(OR(AND(ISBLANK($F$35),ISBLANK($F$36)),ISBLANK($F$719)),"",IF(COUNTIF($F$722:$F$731,"&lt;&gt;")=0,"Please select all applicable options",IF(AND(COUNTIF($F$722:$F$729,"&lt;&gt;")&gt;0,COUNTIF($F$730:$F$731,"&lt;&gt;")&gt;0),"Do not select any one of 'Not applicable', 'Undisclosed' with other option(s) in the question. Please unselect the option(s)",IF(COUNTIF($F$730:$F$731,"&lt;&gt;")&gt;1,"Please select only one option from row # 730 to 731",""))))</f>
        <v/>
      </c>
    </row>
    <row r="723" spans="1:12" ht="25" x14ac:dyDescent="0.25">
      <c r="A723" s="5"/>
      <c r="B723" s="5"/>
      <c r="C723" s="5"/>
      <c r="D723" s="5"/>
      <c r="E723" s="5"/>
      <c r="F723" s="2"/>
      <c r="G723" s="3" t="s">
        <v>1125</v>
      </c>
      <c r="H723" s="3"/>
      <c r="I723" s="2"/>
      <c r="J723" s="3"/>
      <c r="K723" s="3"/>
      <c r="L723" s="7"/>
    </row>
    <row r="724" spans="1:12" ht="12.5" x14ac:dyDescent="0.25">
      <c r="A724" s="5"/>
      <c r="B724" s="5"/>
      <c r="C724" s="5"/>
      <c r="D724" s="5"/>
      <c r="E724" s="5"/>
      <c r="F724" s="2"/>
      <c r="G724" s="3" t="s">
        <v>736</v>
      </c>
      <c r="H724" s="3"/>
      <c r="I724" s="2"/>
      <c r="J724" s="3"/>
      <c r="K724" s="3"/>
      <c r="L724" s="7"/>
    </row>
    <row r="725" spans="1:12" ht="25" x14ac:dyDescent="0.25">
      <c r="A725" s="5"/>
      <c r="B725" s="5"/>
      <c r="C725" s="5"/>
      <c r="D725" s="5"/>
      <c r="E725" s="5"/>
      <c r="F725" s="2"/>
      <c r="G725" s="3" t="s">
        <v>1128</v>
      </c>
      <c r="H725" s="3"/>
      <c r="I725" s="2"/>
      <c r="J725" s="3"/>
      <c r="K725" s="3"/>
      <c r="L725" s="7"/>
    </row>
    <row r="726" spans="1:12" ht="37.5" x14ac:dyDescent="0.25">
      <c r="A726" s="5"/>
      <c r="B726" s="5"/>
      <c r="C726" s="5"/>
      <c r="D726" s="5"/>
      <c r="E726" s="5"/>
      <c r="F726" s="2"/>
      <c r="G726" s="3" t="s">
        <v>1130</v>
      </c>
      <c r="H726" s="3"/>
      <c r="I726" s="2"/>
      <c r="J726" s="3"/>
      <c r="K726" s="3"/>
      <c r="L726" s="7"/>
    </row>
    <row r="727" spans="1:12" ht="12.5" x14ac:dyDescent="0.25">
      <c r="A727" s="5"/>
      <c r="B727" s="5"/>
      <c r="C727" s="5"/>
      <c r="D727" s="5"/>
      <c r="E727" s="5"/>
      <c r="F727" s="2"/>
      <c r="G727" s="3" t="s">
        <v>1132</v>
      </c>
      <c r="H727" s="3"/>
      <c r="I727" s="2"/>
      <c r="J727" s="3"/>
      <c r="K727" s="3"/>
      <c r="L727" s="7"/>
    </row>
    <row r="728" spans="1:12" ht="12.5" x14ac:dyDescent="0.25">
      <c r="A728" s="5"/>
      <c r="B728" s="5"/>
      <c r="C728" s="5"/>
      <c r="D728" s="5"/>
      <c r="E728" s="5"/>
      <c r="F728" s="2"/>
      <c r="G728" s="3" t="s">
        <v>1134</v>
      </c>
      <c r="H728" s="3"/>
      <c r="I728" s="2"/>
      <c r="J728" s="3"/>
      <c r="K728" s="3"/>
      <c r="L728" s="7"/>
    </row>
    <row r="729" spans="1:12" ht="12.5" x14ac:dyDescent="0.25">
      <c r="A729" s="5"/>
      <c r="B729" s="5"/>
      <c r="C729" s="5"/>
      <c r="D729" s="5"/>
      <c r="E729" s="5"/>
      <c r="F729" s="2"/>
      <c r="G729" s="3" t="s">
        <v>139</v>
      </c>
      <c r="H729" s="3"/>
      <c r="I729" s="2"/>
      <c r="J729" s="3"/>
      <c r="K729" s="3"/>
      <c r="L729" s="7"/>
    </row>
    <row r="730" spans="1:12" ht="12.5" x14ac:dyDescent="0.25">
      <c r="A730" s="5"/>
      <c r="B730" s="5"/>
      <c r="C730" s="5"/>
      <c r="D730" s="5"/>
      <c r="E730" s="5"/>
      <c r="F730" s="2"/>
      <c r="G730" s="3" t="s">
        <v>32</v>
      </c>
      <c r="H730" s="3"/>
      <c r="I730" s="2"/>
      <c r="J730" s="3"/>
      <c r="K730" s="3"/>
      <c r="L730" s="7"/>
    </row>
    <row r="731" spans="1:12" ht="12.5" x14ac:dyDescent="0.25">
      <c r="A731" s="5"/>
      <c r="B731" s="5"/>
      <c r="C731" s="5"/>
      <c r="D731" s="5"/>
      <c r="E731" s="5"/>
      <c r="F731" s="2"/>
      <c r="G731" s="3" t="s">
        <v>33</v>
      </c>
      <c r="H731" s="3"/>
      <c r="I731" s="2"/>
      <c r="J731" s="3"/>
      <c r="K731" s="3"/>
      <c r="L731" s="7"/>
    </row>
    <row r="732" spans="1:12" ht="37.5" x14ac:dyDescent="0.25">
      <c r="A732" s="5"/>
      <c r="B732" s="4" t="s">
        <v>1053</v>
      </c>
      <c r="C732" s="4" t="s">
        <v>1136</v>
      </c>
      <c r="D732" s="4" t="s">
        <v>1057</v>
      </c>
      <c r="E732" s="6" t="s">
        <v>1138</v>
      </c>
      <c r="F732" s="2"/>
      <c r="G732" s="3" t="s">
        <v>1140</v>
      </c>
      <c r="H732" s="3"/>
      <c r="I732" s="2"/>
      <c r="J732" s="3"/>
      <c r="K732" s="3"/>
      <c r="L732" s="4" t="str">
        <f>IF(OR(AND(ISBLANK($F$35),ISBLANK($F$36))),"",IF(COUNTIF($F$732:$F$741,"&lt;&gt;")=0,"Please select all applicable options",IF(AND(COUNTIF($F$732:$F$739,"&lt;&gt;")&gt;0,COUNTIF($F$740:$F$741,"&lt;&gt;")&gt;0),"Do not select any one of 'Not applicable', 'Undisclosed' with other option(s) in the question. Please unselect the option(s)",IF(COUNTIF($F$740:$F$741,"&lt;&gt;")&gt;1,"Please select only one option from row # 735 to 741",""))))</f>
        <v/>
      </c>
    </row>
    <row r="733" spans="1:12" ht="37.5" x14ac:dyDescent="0.25">
      <c r="A733" s="5"/>
      <c r="B733" s="5"/>
      <c r="C733" s="5"/>
      <c r="D733" s="5"/>
      <c r="E733" s="5"/>
      <c r="F733" s="2"/>
      <c r="G733" s="3" t="s">
        <v>1141</v>
      </c>
      <c r="H733" s="3"/>
      <c r="I733" s="2"/>
      <c r="J733" s="3"/>
      <c r="K733" s="3"/>
      <c r="L733" s="7"/>
    </row>
    <row r="734" spans="1:12" ht="37.5" x14ac:dyDescent="0.25">
      <c r="A734" s="5"/>
      <c r="B734" s="5"/>
      <c r="C734" s="5"/>
      <c r="D734" s="5"/>
      <c r="E734" s="5"/>
      <c r="F734" s="2"/>
      <c r="G734" s="3" t="s">
        <v>1142</v>
      </c>
      <c r="H734" s="3" t="s">
        <v>177</v>
      </c>
      <c r="I734" s="2"/>
      <c r="J734" s="3" t="s">
        <v>179</v>
      </c>
      <c r="K734" s="3"/>
      <c r="L734" s="7"/>
    </row>
    <row r="735" spans="1:12" ht="37.5" x14ac:dyDescent="0.25">
      <c r="A735" s="5"/>
      <c r="B735" s="5"/>
      <c r="C735" s="5"/>
      <c r="D735" s="5"/>
      <c r="E735" s="5"/>
      <c r="F735" s="2"/>
      <c r="G735" s="3" t="s">
        <v>1142</v>
      </c>
      <c r="H735" s="3" t="s">
        <v>177</v>
      </c>
      <c r="I735" s="2"/>
      <c r="J735" s="3" t="s">
        <v>182</v>
      </c>
      <c r="K735" s="3"/>
      <c r="L735" s="7"/>
    </row>
    <row r="736" spans="1:12" ht="37.5" x14ac:dyDescent="0.25">
      <c r="A736" s="5"/>
      <c r="B736" s="5"/>
      <c r="C736" s="5"/>
      <c r="D736" s="5"/>
      <c r="E736" s="5"/>
      <c r="F736" s="2"/>
      <c r="G736" s="3" t="s">
        <v>1142</v>
      </c>
      <c r="H736" s="3" t="s">
        <v>177</v>
      </c>
      <c r="I736" s="2"/>
      <c r="J736" s="3" t="s">
        <v>184</v>
      </c>
      <c r="K736" s="3"/>
      <c r="L736" s="7"/>
    </row>
    <row r="737" spans="1:12" ht="37.5" x14ac:dyDescent="0.25">
      <c r="A737" s="5"/>
      <c r="B737" s="5"/>
      <c r="C737" s="5"/>
      <c r="D737" s="5"/>
      <c r="E737" s="5"/>
      <c r="F737" s="2"/>
      <c r="G737" s="3" t="s">
        <v>1142</v>
      </c>
      <c r="H737" s="3" t="s">
        <v>177</v>
      </c>
      <c r="I737" s="2"/>
      <c r="J737" s="3" t="s">
        <v>186</v>
      </c>
      <c r="K737" s="3"/>
      <c r="L737" s="7"/>
    </row>
    <row r="738" spans="1:12" ht="37.5" x14ac:dyDescent="0.25">
      <c r="A738" s="5"/>
      <c r="B738" s="5"/>
      <c r="C738" s="5"/>
      <c r="D738" s="5"/>
      <c r="E738" s="5"/>
      <c r="F738" s="2"/>
      <c r="G738" s="3" t="s">
        <v>1142</v>
      </c>
      <c r="H738" s="3" t="s">
        <v>177</v>
      </c>
      <c r="I738" s="2"/>
      <c r="J738" s="3" t="s">
        <v>188</v>
      </c>
      <c r="K738" s="3"/>
      <c r="L738" s="7"/>
    </row>
    <row r="739" spans="1:12" ht="37.5" x14ac:dyDescent="0.25">
      <c r="A739" s="5"/>
      <c r="B739" s="5"/>
      <c r="C739" s="5"/>
      <c r="D739" s="5"/>
      <c r="E739" s="5"/>
      <c r="F739" s="2"/>
      <c r="G739" s="3" t="s">
        <v>1142</v>
      </c>
      <c r="H739" s="3" t="s">
        <v>177</v>
      </c>
      <c r="I739" s="2"/>
      <c r="J739" s="3" t="s">
        <v>33</v>
      </c>
      <c r="K739" s="3"/>
      <c r="L739" s="7"/>
    </row>
    <row r="740" spans="1:12" ht="12.5" x14ac:dyDescent="0.25">
      <c r="A740" s="5"/>
      <c r="B740" s="5"/>
      <c r="C740" s="5"/>
      <c r="D740" s="5"/>
      <c r="E740" s="5"/>
      <c r="F740" s="2"/>
      <c r="G740" s="3" t="s">
        <v>32</v>
      </c>
      <c r="H740" s="3"/>
      <c r="I740" s="2"/>
      <c r="J740" s="3"/>
      <c r="K740" s="3"/>
      <c r="L740" s="7"/>
    </row>
    <row r="741" spans="1:12" ht="12.5" x14ac:dyDescent="0.25">
      <c r="A741" s="5"/>
      <c r="B741" s="5"/>
      <c r="C741" s="5"/>
      <c r="D741" s="5"/>
      <c r="E741" s="5"/>
      <c r="F741" s="2"/>
      <c r="G741" s="3" t="s">
        <v>33</v>
      </c>
      <c r="H741" s="3"/>
      <c r="I741" s="2"/>
      <c r="J741" s="3"/>
      <c r="K741" s="3"/>
      <c r="L741" s="7"/>
    </row>
    <row r="742" spans="1:12" ht="25" x14ac:dyDescent="0.25">
      <c r="A742" s="5"/>
      <c r="B742" s="5"/>
      <c r="C742" s="5"/>
      <c r="D742" s="4" t="s">
        <v>1073</v>
      </c>
      <c r="E742" s="6" t="s">
        <v>1145</v>
      </c>
      <c r="F742" s="2"/>
      <c r="G742" s="3" t="s">
        <v>1146</v>
      </c>
      <c r="H742" s="3"/>
      <c r="I742" s="2"/>
      <c r="J742" s="3"/>
      <c r="K742" s="3"/>
      <c r="L742" s="4" t="str">
        <f>IF(OR(AND(ISBLANK($F$35),ISBLANK($F$36))),"",IF(COUNTIF($F$742:$F$749,"&lt;&gt;")=0,"Please select all applicable options",IF(AND(COUNTIF($F$742:$F$747,"&lt;&gt;")&gt;0,COUNTIF($F$748:$F$749,"&lt;&gt;")&gt;0),"Do not select any one of 'Not applicable', 'Undisclosed' with other option(s) in the question. Please unselect the option(s)",IF(COUNTIF($F$748:$F$749,"&lt;&gt;")&gt;1,"Please select only one option from row # 747 to 749",""))))</f>
        <v/>
      </c>
    </row>
    <row r="743" spans="1:12" ht="12.5" x14ac:dyDescent="0.25">
      <c r="A743" s="5"/>
      <c r="B743" s="5"/>
      <c r="C743" s="5"/>
      <c r="D743" s="5"/>
      <c r="E743" s="5"/>
      <c r="F743" s="2"/>
      <c r="G743" s="3" t="s">
        <v>1151</v>
      </c>
      <c r="H743" s="3" t="s">
        <v>37</v>
      </c>
      <c r="I743" s="2"/>
      <c r="J743" s="3" t="s">
        <v>1152</v>
      </c>
      <c r="K743" s="3"/>
      <c r="L743" s="7"/>
    </row>
    <row r="744" spans="1:12" ht="25" x14ac:dyDescent="0.25">
      <c r="A744" s="5"/>
      <c r="B744" s="5"/>
      <c r="C744" s="5"/>
      <c r="D744" s="5"/>
      <c r="E744" s="5"/>
      <c r="F744" s="2"/>
      <c r="G744" s="3" t="s">
        <v>1151</v>
      </c>
      <c r="H744" s="3" t="s">
        <v>37</v>
      </c>
      <c r="I744" s="2"/>
      <c r="J744" s="3" t="s">
        <v>1153</v>
      </c>
      <c r="K744" s="3"/>
      <c r="L744" s="7"/>
    </row>
    <row r="745" spans="1:12" ht="25" x14ac:dyDescent="0.25">
      <c r="A745" s="5"/>
      <c r="B745" s="5"/>
      <c r="C745" s="5"/>
      <c r="D745" s="5"/>
      <c r="E745" s="5"/>
      <c r="F745" s="2"/>
      <c r="G745" s="3" t="s">
        <v>1155</v>
      </c>
      <c r="H745" s="3"/>
      <c r="I745" s="2"/>
      <c r="J745" s="3"/>
      <c r="K745" s="3"/>
      <c r="L745" s="7"/>
    </row>
    <row r="746" spans="1:12" ht="50" x14ac:dyDescent="0.25">
      <c r="A746" s="5"/>
      <c r="B746" s="5"/>
      <c r="C746" s="5"/>
      <c r="D746" s="5"/>
      <c r="E746" s="5"/>
      <c r="F746" s="2"/>
      <c r="G746" s="3" t="s">
        <v>1157</v>
      </c>
      <c r="H746" s="3"/>
      <c r="I746" s="2"/>
      <c r="J746" s="3"/>
      <c r="K746" s="3"/>
      <c r="L746" s="7"/>
    </row>
    <row r="747" spans="1:12" ht="12.5" x14ac:dyDescent="0.25">
      <c r="A747" s="5"/>
      <c r="B747" s="5"/>
      <c r="C747" s="5"/>
      <c r="D747" s="5"/>
      <c r="E747" s="5"/>
      <c r="F747" s="2"/>
      <c r="G747" s="3" t="s">
        <v>139</v>
      </c>
      <c r="H747" s="3"/>
      <c r="I747" s="2"/>
      <c r="J747" s="3"/>
      <c r="K747" s="3"/>
      <c r="L747" s="7"/>
    </row>
    <row r="748" spans="1:12" ht="12.5" x14ac:dyDescent="0.25">
      <c r="A748" s="5"/>
      <c r="B748" s="5"/>
      <c r="C748" s="5"/>
      <c r="D748" s="5"/>
      <c r="E748" s="5"/>
      <c r="F748" s="2"/>
      <c r="G748" s="3" t="s">
        <v>32</v>
      </c>
      <c r="H748" s="3"/>
      <c r="I748" s="2"/>
      <c r="J748" s="3"/>
      <c r="K748" s="3"/>
      <c r="L748" s="7"/>
    </row>
    <row r="749" spans="1:12" ht="12.5" x14ac:dyDescent="0.25">
      <c r="A749" s="5"/>
      <c r="B749" s="5"/>
      <c r="C749" s="5"/>
      <c r="D749" s="5"/>
      <c r="E749" s="5"/>
      <c r="F749" s="2"/>
      <c r="G749" s="3" t="s">
        <v>33</v>
      </c>
      <c r="H749" s="3"/>
      <c r="I749" s="2"/>
      <c r="J749" s="3"/>
      <c r="K749" s="3"/>
      <c r="L749" s="7"/>
    </row>
    <row r="750" spans="1:12" ht="25" x14ac:dyDescent="0.25">
      <c r="A750" s="5"/>
      <c r="B750" s="4" t="s">
        <v>1084</v>
      </c>
      <c r="C750" s="4" t="s">
        <v>1160</v>
      </c>
      <c r="D750" s="4" t="s">
        <v>1086</v>
      </c>
      <c r="E750" s="6" t="s">
        <v>1162</v>
      </c>
      <c r="F750" s="2"/>
      <c r="G750" s="3" t="s">
        <v>1163</v>
      </c>
      <c r="H750" s="3"/>
      <c r="I750" s="2"/>
      <c r="J750" s="3"/>
      <c r="K750" s="3"/>
      <c r="L750" s="4" t="str">
        <f>IF(OR(AND(ISBLANK($F$35),ISBLANK($F$36))),"",IF(COUNTIF($F$750:$F$757,"&lt;&gt;")=0,"Please select all applicable options",IF(AND(COUNTIF($F$750:$F$755,"&lt;&gt;")&gt;0,COUNTIF($F$756:$F$757,"&lt;&gt;")&gt;0),"Do not select any one of 'Not applicable', 'Undisclosed' with other option(s) in the question. Please unselect the option(s)",IF(COUNTIF($F$756:$F$757,"&lt;&gt;")&gt;1,"Please select only one option from row # 754 to 757",""))))</f>
        <v/>
      </c>
    </row>
    <row r="751" spans="1:12" ht="25" x14ac:dyDescent="0.25">
      <c r="A751" s="5"/>
      <c r="B751" s="5"/>
      <c r="C751" s="5"/>
      <c r="D751" s="5"/>
      <c r="E751" s="5"/>
      <c r="F751" s="2"/>
      <c r="G751" s="3" t="s">
        <v>1165</v>
      </c>
      <c r="H751" s="3"/>
      <c r="I751" s="2"/>
      <c r="J751" s="3"/>
      <c r="K751" s="3"/>
      <c r="L751" s="7"/>
    </row>
    <row r="752" spans="1:12" ht="37.5" x14ac:dyDescent="0.25">
      <c r="A752" s="5"/>
      <c r="B752" s="5"/>
      <c r="C752" s="5"/>
      <c r="D752" s="5"/>
      <c r="E752" s="5"/>
      <c r="F752" s="2"/>
      <c r="G752" s="3" t="s">
        <v>1168</v>
      </c>
      <c r="H752" s="3" t="s">
        <v>37</v>
      </c>
      <c r="I752" s="2"/>
      <c r="J752" s="3" t="s">
        <v>1170</v>
      </c>
      <c r="K752" s="3"/>
      <c r="L752" s="7"/>
    </row>
    <row r="753" spans="1:12" ht="37.5" x14ac:dyDescent="0.25">
      <c r="A753" s="5"/>
      <c r="B753" s="5"/>
      <c r="C753" s="5"/>
      <c r="D753" s="5"/>
      <c r="E753" s="5"/>
      <c r="F753" s="2"/>
      <c r="G753" s="3" t="s">
        <v>1168</v>
      </c>
      <c r="H753" s="3" t="s">
        <v>37</v>
      </c>
      <c r="I753" s="2"/>
      <c r="J753" s="3" t="s">
        <v>1172</v>
      </c>
      <c r="K753" s="3"/>
      <c r="L753" s="7"/>
    </row>
    <row r="754" spans="1:12" ht="37.5" x14ac:dyDescent="0.25">
      <c r="A754" s="5"/>
      <c r="B754" s="5"/>
      <c r="C754" s="5"/>
      <c r="D754" s="5"/>
      <c r="E754" s="5"/>
      <c r="F754" s="2"/>
      <c r="G754" s="3" t="s">
        <v>1168</v>
      </c>
      <c r="H754" s="3" t="s">
        <v>37</v>
      </c>
      <c r="I754" s="2"/>
      <c r="J754" s="3" t="s">
        <v>1173</v>
      </c>
      <c r="K754" s="3"/>
      <c r="L754" s="7"/>
    </row>
    <row r="755" spans="1:12" ht="37.5" x14ac:dyDescent="0.25">
      <c r="A755" s="5"/>
      <c r="B755" s="5"/>
      <c r="C755" s="5"/>
      <c r="D755" s="5"/>
      <c r="E755" s="5"/>
      <c r="F755" s="2"/>
      <c r="G755" s="3" t="s">
        <v>1174</v>
      </c>
      <c r="H755" s="3"/>
      <c r="I755" s="2"/>
      <c r="J755" s="3"/>
      <c r="K755" s="3"/>
      <c r="L755" s="7"/>
    </row>
    <row r="756" spans="1:12" ht="12.5" x14ac:dyDescent="0.25">
      <c r="A756" s="5"/>
      <c r="B756" s="5"/>
      <c r="C756" s="5"/>
      <c r="D756" s="5"/>
      <c r="E756" s="5"/>
      <c r="F756" s="2"/>
      <c r="G756" s="3" t="s">
        <v>32</v>
      </c>
      <c r="H756" s="3"/>
      <c r="I756" s="2"/>
      <c r="J756" s="3"/>
      <c r="K756" s="3"/>
      <c r="L756" s="7"/>
    </row>
    <row r="757" spans="1:12" ht="12.5" x14ac:dyDescent="0.25">
      <c r="A757" s="5"/>
      <c r="B757" s="5"/>
      <c r="C757" s="5"/>
      <c r="D757" s="5"/>
      <c r="E757" s="5"/>
      <c r="F757" s="2"/>
      <c r="G757" s="3" t="s">
        <v>33</v>
      </c>
      <c r="H757" s="3"/>
      <c r="I757" s="2"/>
      <c r="J757" s="3"/>
      <c r="K757" s="3"/>
      <c r="L757" s="7"/>
    </row>
    <row r="758" spans="1:12" ht="50" x14ac:dyDescent="0.25">
      <c r="A758" s="5"/>
      <c r="B758" s="5"/>
      <c r="C758" s="5"/>
      <c r="D758" s="4" t="s">
        <v>1097</v>
      </c>
      <c r="E758" s="6" t="s">
        <v>1175</v>
      </c>
      <c r="F758" s="2"/>
      <c r="G758" s="3" t="s">
        <v>1176</v>
      </c>
      <c r="H758" s="3"/>
      <c r="I758" s="2"/>
      <c r="J758" s="3"/>
      <c r="K758" s="3"/>
      <c r="L758" s="4" t="str">
        <f>IF(OR(AND(ISBLANK($F$35),ISBLANK($F$36))),"",IF(COUNTIF($F$758:$F$762,"&lt;&gt;")=0,"Please select all applicable options",IF(AND(COUNTIF($F$758:$F$760,"&lt;&gt;")&gt;0,COUNTIF($F$761:$F$762,"&lt;&gt;")&gt;0),"Do not select any one of 'Not applicable', 'Undisclosed' with other option(s) in the question. Please unselect the option(s)",IF(COUNTIF($F$761:$F$762,"&lt;&gt;")&gt;1,"Please select only one option from row # 761 to 762",""))))</f>
        <v/>
      </c>
    </row>
    <row r="759" spans="1:12" ht="50" x14ac:dyDescent="0.25">
      <c r="A759" s="5"/>
      <c r="B759" s="5"/>
      <c r="C759" s="5"/>
      <c r="D759" s="5"/>
      <c r="E759" s="5"/>
      <c r="F759" s="2"/>
      <c r="G759" s="3" t="s">
        <v>1180</v>
      </c>
      <c r="H759" s="3"/>
      <c r="I759" s="2"/>
      <c r="J759" s="3"/>
      <c r="K759" s="3"/>
      <c r="L759" s="7"/>
    </row>
    <row r="760" spans="1:12" ht="50" x14ac:dyDescent="0.25">
      <c r="A760" s="5"/>
      <c r="B760" s="5"/>
      <c r="C760" s="5"/>
      <c r="D760" s="5"/>
      <c r="E760" s="5"/>
      <c r="F760" s="2"/>
      <c r="G760" s="3" t="s">
        <v>1181</v>
      </c>
      <c r="H760" s="3"/>
      <c r="I760" s="2"/>
      <c r="J760" s="3"/>
      <c r="K760" s="3"/>
      <c r="L760" s="7"/>
    </row>
    <row r="761" spans="1:12" ht="12.5" x14ac:dyDescent="0.25">
      <c r="A761" s="5"/>
      <c r="B761" s="5"/>
      <c r="C761" s="5"/>
      <c r="D761" s="5"/>
      <c r="E761" s="5"/>
      <c r="F761" s="2"/>
      <c r="G761" s="3" t="s">
        <v>32</v>
      </c>
      <c r="H761" s="3"/>
      <c r="I761" s="2"/>
      <c r="J761" s="3"/>
      <c r="K761" s="3"/>
      <c r="L761" s="7"/>
    </row>
    <row r="762" spans="1:12" ht="12.5" x14ac:dyDescent="0.25">
      <c r="A762" s="5"/>
      <c r="B762" s="5"/>
      <c r="C762" s="5"/>
      <c r="D762" s="5"/>
      <c r="E762" s="5"/>
      <c r="F762" s="2"/>
      <c r="G762" s="3" t="s">
        <v>33</v>
      </c>
      <c r="H762" s="3"/>
      <c r="I762" s="2"/>
      <c r="J762" s="3"/>
      <c r="K762" s="3"/>
      <c r="L762" s="7"/>
    </row>
    <row r="763" spans="1:12" ht="50" x14ac:dyDescent="0.25">
      <c r="A763" s="5"/>
      <c r="B763" s="4" t="s">
        <v>1105</v>
      </c>
      <c r="C763" s="4" t="s">
        <v>1185</v>
      </c>
      <c r="D763" s="4" t="s">
        <v>1107</v>
      </c>
      <c r="E763" s="6" t="s">
        <v>1186</v>
      </c>
      <c r="F763" s="2"/>
      <c r="G763" s="3" t="s">
        <v>1187</v>
      </c>
      <c r="H763" s="3"/>
      <c r="I763" s="2"/>
      <c r="J763" s="3"/>
      <c r="K763" s="3"/>
      <c r="L763" s="4" t="str">
        <f>IF(COUNTIF($F$763:$F$775,"&lt;&gt;")=0,"Please select all applicable options",IF(AND(COUNTIF($F$763:$F$773,"&lt;&gt;")&gt;0,COUNTIF($F$774:$F$775,"&lt;&gt;")&gt;0),"Do not select any one of 'Not applicable', 'Undisclosed' with other option(s) in the question. Please unselect the option(s)",IF(COUNTIF($F$774:$F$775,"&lt;&gt;")&gt;1,"Please select only one option from row # 767 to 775","")))</f>
        <v>Please select all applicable options</v>
      </c>
    </row>
    <row r="764" spans="1:12" ht="87.5" x14ac:dyDescent="0.25">
      <c r="A764" s="5"/>
      <c r="B764" s="5"/>
      <c r="C764" s="5"/>
      <c r="D764" s="5"/>
      <c r="E764" s="5"/>
      <c r="F764" s="2"/>
      <c r="G764" s="3" t="s">
        <v>1191</v>
      </c>
      <c r="H764" s="3" t="s">
        <v>37</v>
      </c>
      <c r="I764" s="2"/>
      <c r="J764" s="3" t="s">
        <v>1193</v>
      </c>
      <c r="K764" s="3"/>
      <c r="L764" s="7"/>
    </row>
    <row r="765" spans="1:12" ht="62.5" x14ac:dyDescent="0.25">
      <c r="A765" s="5"/>
      <c r="B765" s="5"/>
      <c r="C765" s="5"/>
      <c r="D765" s="5"/>
      <c r="E765" s="5"/>
      <c r="F765" s="2"/>
      <c r="G765" s="3" t="s">
        <v>1191</v>
      </c>
      <c r="H765" s="3" t="s">
        <v>37</v>
      </c>
      <c r="I765" s="2"/>
      <c r="J765" s="3" t="s">
        <v>1195</v>
      </c>
      <c r="K765" s="3"/>
      <c r="L765" s="7"/>
    </row>
    <row r="766" spans="1:12" ht="50" x14ac:dyDescent="0.25">
      <c r="A766" s="5"/>
      <c r="B766" s="5"/>
      <c r="C766" s="5"/>
      <c r="D766" s="5"/>
      <c r="E766" s="5"/>
      <c r="F766" s="2"/>
      <c r="G766" s="3" t="s">
        <v>1191</v>
      </c>
      <c r="H766" s="3" t="s">
        <v>37</v>
      </c>
      <c r="I766" s="2"/>
      <c r="J766" s="3" t="s">
        <v>228</v>
      </c>
      <c r="K766" s="3"/>
      <c r="L766" s="7"/>
    </row>
    <row r="767" spans="1:12" ht="37.5" x14ac:dyDescent="0.25">
      <c r="A767" s="5"/>
      <c r="B767" s="5"/>
      <c r="C767" s="5"/>
      <c r="D767" s="5"/>
      <c r="E767" s="5"/>
      <c r="F767" s="2"/>
      <c r="G767" s="3" t="s">
        <v>1198</v>
      </c>
      <c r="H767" s="3" t="s">
        <v>177</v>
      </c>
      <c r="I767" s="2"/>
      <c r="J767" s="3" t="s">
        <v>179</v>
      </c>
      <c r="K767" s="3"/>
      <c r="L767" s="7"/>
    </row>
    <row r="768" spans="1:12" ht="37.5" x14ac:dyDescent="0.25">
      <c r="A768" s="5"/>
      <c r="B768" s="5"/>
      <c r="C768" s="5"/>
      <c r="D768" s="5"/>
      <c r="E768" s="5"/>
      <c r="F768" s="2"/>
      <c r="G768" s="3" t="s">
        <v>1198</v>
      </c>
      <c r="H768" s="3" t="s">
        <v>177</v>
      </c>
      <c r="I768" s="2"/>
      <c r="J768" s="3" t="s">
        <v>182</v>
      </c>
      <c r="K768" s="3"/>
      <c r="L768" s="7"/>
    </row>
    <row r="769" spans="1:12" ht="37.5" x14ac:dyDescent="0.25">
      <c r="A769" s="5"/>
      <c r="B769" s="5"/>
      <c r="C769" s="5"/>
      <c r="D769" s="5"/>
      <c r="E769" s="5"/>
      <c r="F769" s="2"/>
      <c r="G769" s="3" t="s">
        <v>1198</v>
      </c>
      <c r="H769" s="3" t="s">
        <v>177</v>
      </c>
      <c r="I769" s="2"/>
      <c r="J769" s="3" t="s">
        <v>184</v>
      </c>
      <c r="K769" s="3"/>
      <c r="L769" s="7"/>
    </row>
    <row r="770" spans="1:12" ht="37.5" x14ac:dyDescent="0.25">
      <c r="A770" s="5"/>
      <c r="B770" s="5"/>
      <c r="C770" s="5"/>
      <c r="D770" s="5"/>
      <c r="E770" s="5"/>
      <c r="F770" s="2"/>
      <c r="G770" s="3" t="s">
        <v>1198</v>
      </c>
      <c r="H770" s="3" t="s">
        <v>177</v>
      </c>
      <c r="I770" s="2"/>
      <c r="J770" s="3" t="s">
        <v>186</v>
      </c>
      <c r="K770" s="3"/>
      <c r="L770" s="7"/>
    </row>
    <row r="771" spans="1:12" ht="37.5" x14ac:dyDescent="0.25">
      <c r="A771" s="5"/>
      <c r="B771" s="5"/>
      <c r="C771" s="5"/>
      <c r="D771" s="5"/>
      <c r="E771" s="5"/>
      <c r="F771" s="2"/>
      <c r="G771" s="3" t="s">
        <v>1198</v>
      </c>
      <c r="H771" s="3" t="s">
        <v>177</v>
      </c>
      <c r="I771" s="2"/>
      <c r="J771" s="3" t="s">
        <v>188</v>
      </c>
      <c r="K771" s="3"/>
      <c r="L771" s="7"/>
    </row>
    <row r="772" spans="1:12" ht="37.5" x14ac:dyDescent="0.25">
      <c r="A772" s="5"/>
      <c r="B772" s="5"/>
      <c r="C772" s="5"/>
      <c r="D772" s="5"/>
      <c r="E772" s="5"/>
      <c r="F772" s="2"/>
      <c r="G772" s="3" t="s">
        <v>1198</v>
      </c>
      <c r="H772" s="3" t="s">
        <v>177</v>
      </c>
      <c r="I772" s="2"/>
      <c r="J772" s="3" t="s">
        <v>33</v>
      </c>
      <c r="K772" s="3"/>
      <c r="L772" s="7"/>
    </row>
    <row r="773" spans="1:12" ht="37.5" x14ac:dyDescent="0.25">
      <c r="A773" s="5"/>
      <c r="B773" s="5"/>
      <c r="C773" s="5"/>
      <c r="D773" s="5"/>
      <c r="E773" s="5"/>
      <c r="F773" s="2"/>
      <c r="G773" s="3" t="s">
        <v>1204</v>
      </c>
      <c r="H773" s="3"/>
      <c r="I773" s="2"/>
      <c r="J773" s="3"/>
      <c r="K773" s="3"/>
      <c r="L773" s="7"/>
    </row>
    <row r="774" spans="1:12" ht="12.5" x14ac:dyDescent="0.25">
      <c r="A774" s="5"/>
      <c r="B774" s="5"/>
      <c r="C774" s="5"/>
      <c r="D774" s="5"/>
      <c r="E774" s="5"/>
      <c r="F774" s="2"/>
      <c r="G774" s="3" t="s">
        <v>32</v>
      </c>
      <c r="H774" s="3"/>
      <c r="I774" s="2"/>
      <c r="J774" s="3"/>
      <c r="K774" s="3"/>
      <c r="L774" s="7"/>
    </row>
    <row r="775" spans="1:12" ht="12.5" x14ac:dyDescent="0.25">
      <c r="A775" s="5"/>
      <c r="B775" s="5"/>
      <c r="C775" s="5"/>
      <c r="D775" s="5"/>
      <c r="E775" s="5"/>
      <c r="F775" s="2"/>
      <c r="G775" s="3" t="s">
        <v>33</v>
      </c>
      <c r="H775" s="3"/>
      <c r="I775" s="2"/>
      <c r="J775" s="3"/>
      <c r="K775" s="3"/>
      <c r="L775" s="7"/>
    </row>
    <row r="776" spans="1:12" ht="25" x14ac:dyDescent="0.25">
      <c r="A776" s="5"/>
      <c r="B776" s="5"/>
      <c r="C776" s="5"/>
      <c r="D776" s="4" t="s">
        <v>1121</v>
      </c>
      <c r="E776" s="6" t="s">
        <v>1205</v>
      </c>
      <c r="F776" s="2"/>
      <c r="G776" s="3" t="s">
        <v>1206</v>
      </c>
      <c r="H776" s="3"/>
      <c r="I776" s="2"/>
      <c r="J776" s="3"/>
      <c r="K776" s="3"/>
      <c r="L776" s="4" t="str">
        <f>IF(COUNTIF($F$776:$F$785,"&lt;&gt;")=0,"Please select all applicable options",IF(AND(COUNTIF($F$776:$F$783,"&lt;&gt;")&gt;0,COUNTIF($F$784:$F$785,"&lt;&gt;")&gt;0),"Do not select any one of 'Not applicable', 'Undisclosed' with other option(s) in the question. Please unselect the option(s)",IF(COUNTIF($F$784:$F$785,"&lt;&gt;")&gt;1,"Please select only one option from row # 784 to 785","")))</f>
        <v>Please select all applicable options</v>
      </c>
    </row>
    <row r="777" spans="1:12" ht="12.5" x14ac:dyDescent="0.25">
      <c r="A777" s="5"/>
      <c r="B777" s="5"/>
      <c r="C777" s="5"/>
      <c r="D777" s="5"/>
      <c r="E777" s="5"/>
      <c r="F777" s="2"/>
      <c r="G777" s="3" t="s">
        <v>1212</v>
      </c>
      <c r="H777" s="3"/>
      <c r="I777" s="2"/>
      <c r="J777" s="3"/>
      <c r="K777" s="3"/>
      <c r="L777" s="7"/>
    </row>
    <row r="778" spans="1:12" ht="12.5" x14ac:dyDescent="0.25">
      <c r="A778" s="5"/>
      <c r="B778" s="5"/>
      <c r="C778" s="5"/>
      <c r="D778" s="5"/>
      <c r="E778" s="5"/>
      <c r="F778" s="2"/>
      <c r="G778" s="3" t="s">
        <v>1214</v>
      </c>
      <c r="H778" s="3"/>
      <c r="I778" s="2"/>
      <c r="J778" s="3"/>
      <c r="K778" s="3"/>
      <c r="L778" s="7"/>
    </row>
    <row r="779" spans="1:12" ht="25" x14ac:dyDescent="0.25">
      <c r="A779" s="5"/>
      <c r="B779" s="5"/>
      <c r="C779" s="5"/>
      <c r="D779" s="5"/>
      <c r="E779" s="5"/>
      <c r="F779" s="2"/>
      <c r="G779" s="3" t="s">
        <v>1215</v>
      </c>
      <c r="H779" s="3"/>
      <c r="I779" s="2"/>
      <c r="J779" s="3"/>
      <c r="K779" s="3"/>
      <c r="L779" s="7"/>
    </row>
    <row r="780" spans="1:12" ht="12.5" x14ac:dyDescent="0.25">
      <c r="A780" s="5"/>
      <c r="B780" s="5"/>
      <c r="C780" s="5"/>
      <c r="D780" s="5"/>
      <c r="E780" s="5"/>
      <c r="F780" s="2"/>
      <c r="G780" s="3" t="s">
        <v>1217</v>
      </c>
      <c r="H780" s="3"/>
      <c r="I780" s="2"/>
      <c r="J780" s="3"/>
      <c r="K780" s="3"/>
      <c r="L780" s="7"/>
    </row>
    <row r="781" spans="1:12" ht="12.5" x14ac:dyDescent="0.25">
      <c r="A781" s="5"/>
      <c r="B781" s="5"/>
      <c r="C781" s="5"/>
      <c r="D781" s="5"/>
      <c r="E781" s="5"/>
      <c r="F781" s="2"/>
      <c r="G781" s="3" t="s">
        <v>1220</v>
      </c>
      <c r="H781" s="3"/>
      <c r="I781" s="2"/>
      <c r="J781" s="3"/>
      <c r="K781" s="3"/>
      <c r="L781" s="7"/>
    </row>
    <row r="782" spans="1:12" ht="37.5" x14ac:dyDescent="0.25">
      <c r="A782" s="5"/>
      <c r="B782" s="5"/>
      <c r="C782" s="5"/>
      <c r="D782" s="5"/>
      <c r="E782" s="5"/>
      <c r="F782" s="2"/>
      <c r="G782" s="3" t="s">
        <v>1222</v>
      </c>
      <c r="H782" s="3"/>
      <c r="I782" s="2"/>
      <c r="J782" s="3"/>
      <c r="K782" s="3"/>
      <c r="L782" s="7"/>
    </row>
    <row r="783" spans="1:12" ht="12.5" x14ac:dyDescent="0.25">
      <c r="A783" s="5"/>
      <c r="B783" s="5"/>
      <c r="C783" s="5"/>
      <c r="D783" s="5"/>
      <c r="E783" s="5"/>
      <c r="F783" s="2"/>
      <c r="G783" s="3" t="s">
        <v>139</v>
      </c>
      <c r="H783" s="3"/>
      <c r="I783" s="2"/>
      <c r="J783" s="3"/>
      <c r="K783" s="3"/>
      <c r="L783" s="7"/>
    </row>
    <row r="784" spans="1:12" ht="12.5" x14ac:dyDescent="0.25">
      <c r="A784" s="5"/>
      <c r="B784" s="5"/>
      <c r="C784" s="5"/>
      <c r="D784" s="5"/>
      <c r="E784" s="5"/>
      <c r="F784" s="2"/>
      <c r="G784" s="3" t="s">
        <v>32</v>
      </c>
      <c r="H784" s="3"/>
      <c r="I784" s="2"/>
      <c r="J784" s="3"/>
      <c r="K784" s="3"/>
      <c r="L784" s="7"/>
    </row>
    <row r="785" spans="1:12" ht="12.5" x14ac:dyDescent="0.25">
      <c r="A785" s="5"/>
      <c r="B785" s="5"/>
      <c r="C785" s="5"/>
      <c r="D785" s="5"/>
      <c r="E785" s="5"/>
      <c r="F785" s="2"/>
      <c r="G785" s="3" t="s">
        <v>33</v>
      </c>
      <c r="H785" s="3"/>
      <c r="I785" s="2"/>
      <c r="J785" s="3"/>
      <c r="K785" s="3"/>
      <c r="L785" s="7"/>
    </row>
    <row r="786" spans="1:12" ht="25" x14ac:dyDescent="0.25">
      <c r="A786" s="5"/>
      <c r="B786" s="5"/>
      <c r="C786" s="5"/>
      <c r="D786" s="4" t="s">
        <v>1135</v>
      </c>
      <c r="E786" s="6" t="s">
        <v>1227</v>
      </c>
      <c r="F786" s="2"/>
      <c r="G786" s="3" t="s">
        <v>1229</v>
      </c>
      <c r="H786" s="3" t="s">
        <v>177</v>
      </c>
      <c r="I786" s="2"/>
      <c r="J786" s="3" t="s">
        <v>179</v>
      </c>
      <c r="K786" s="3"/>
      <c r="L786" s="4" t="str">
        <f>IF(COUNTIF($F$786:$F$801,"&lt;&gt;")=0,"Please select all applicable options",IF(AND(COUNTIF($F$786:$F$799,"&lt;&gt;")&gt;0,COUNTIF($F$800:$F$801,"&lt;&gt;")&gt;0),"Do not select any one of 'Not applicable', 'Undisclosed' with other option(s) in the question. Please unselect the option(s)",IF(COUNTIF($F$800:$F$801,"&lt;&gt;")&gt;1,"Please select only one option from row # 790 to 801","")))</f>
        <v>Please select all applicable options</v>
      </c>
    </row>
    <row r="787" spans="1:12" ht="25" x14ac:dyDescent="0.25">
      <c r="A787" s="5"/>
      <c r="B787" s="5"/>
      <c r="C787" s="5"/>
      <c r="D787" s="5"/>
      <c r="E787" s="5"/>
      <c r="F787" s="2"/>
      <c r="G787" s="3" t="s">
        <v>1229</v>
      </c>
      <c r="H787" s="3" t="s">
        <v>177</v>
      </c>
      <c r="I787" s="2"/>
      <c r="J787" s="3" t="s">
        <v>182</v>
      </c>
      <c r="K787" s="3"/>
      <c r="L787" s="7"/>
    </row>
    <row r="788" spans="1:12" ht="25" x14ac:dyDescent="0.25">
      <c r="A788" s="5"/>
      <c r="B788" s="5"/>
      <c r="C788" s="5"/>
      <c r="D788" s="5"/>
      <c r="E788" s="5"/>
      <c r="F788" s="2"/>
      <c r="G788" s="3" t="s">
        <v>1229</v>
      </c>
      <c r="H788" s="3" t="s">
        <v>177</v>
      </c>
      <c r="I788" s="2"/>
      <c r="J788" s="3" t="s">
        <v>184</v>
      </c>
      <c r="K788" s="3"/>
      <c r="L788" s="7"/>
    </row>
    <row r="789" spans="1:12" ht="25" x14ac:dyDescent="0.25">
      <c r="A789" s="5"/>
      <c r="B789" s="5"/>
      <c r="C789" s="5"/>
      <c r="D789" s="5"/>
      <c r="E789" s="5"/>
      <c r="F789" s="2"/>
      <c r="G789" s="3" t="s">
        <v>1229</v>
      </c>
      <c r="H789" s="3" t="s">
        <v>177</v>
      </c>
      <c r="I789" s="2"/>
      <c r="J789" s="3" t="s">
        <v>186</v>
      </c>
      <c r="K789" s="3"/>
      <c r="L789" s="7"/>
    </row>
    <row r="790" spans="1:12" ht="25" x14ac:dyDescent="0.25">
      <c r="A790" s="5"/>
      <c r="B790" s="5"/>
      <c r="C790" s="5"/>
      <c r="D790" s="5"/>
      <c r="E790" s="5"/>
      <c r="F790" s="2"/>
      <c r="G790" s="3" t="s">
        <v>1229</v>
      </c>
      <c r="H790" s="3" t="s">
        <v>177</v>
      </c>
      <c r="I790" s="2"/>
      <c r="J790" s="3" t="s">
        <v>188</v>
      </c>
      <c r="K790" s="3"/>
      <c r="L790" s="7"/>
    </row>
    <row r="791" spans="1:12" ht="25" x14ac:dyDescent="0.25">
      <c r="A791" s="5"/>
      <c r="B791" s="5"/>
      <c r="C791" s="5"/>
      <c r="D791" s="5"/>
      <c r="E791" s="5"/>
      <c r="F791" s="2"/>
      <c r="G791" s="3" t="s">
        <v>1229</v>
      </c>
      <c r="H791" s="3" t="s">
        <v>177</v>
      </c>
      <c r="I791" s="2"/>
      <c r="J791" s="3" t="s">
        <v>33</v>
      </c>
      <c r="K791" s="3"/>
      <c r="L791" s="7"/>
    </row>
    <row r="792" spans="1:12" ht="25" x14ac:dyDescent="0.25">
      <c r="A792" s="5"/>
      <c r="B792" s="5"/>
      <c r="C792" s="5"/>
      <c r="D792" s="5"/>
      <c r="E792" s="5"/>
      <c r="F792" s="2"/>
      <c r="G792" s="3" t="s">
        <v>1236</v>
      </c>
      <c r="H792" s="3" t="s">
        <v>177</v>
      </c>
      <c r="I792" s="2"/>
      <c r="J792" s="3" t="s">
        <v>179</v>
      </c>
      <c r="K792" s="3"/>
      <c r="L792" s="7"/>
    </row>
    <row r="793" spans="1:12" ht="25" x14ac:dyDescent="0.25">
      <c r="A793" s="5"/>
      <c r="B793" s="5"/>
      <c r="C793" s="5"/>
      <c r="D793" s="5"/>
      <c r="E793" s="5"/>
      <c r="F793" s="2"/>
      <c r="G793" s="3" t="s">
        <v>1236</v>
      </c>
      <c r="H793" s="3" t="s">
        <v>177</v>
      </c>
      <c r="I793" s="2"/>
      <c r="J793" s="3" t="s">
        <v>182</v>
      </c>
      <c r="K793" s="3"/>
      <c r="L793" s="7"/>
    </row>
    <row r="794" spans="1:12" ht="25" x14ac:dyDescent="0.25">
      <c r="A794" s="5"/>
      <c r="B794" s="5"/>
      <c r="C794" s="5"/>
      <c r="D794" s="5"/>
      <c r="E794" s="5"/>
      <c r="F794" s="2"/>
      <c r="G794" s="3" t="s">
        <v>1236</v>
      </c>
      <c r="H794" s="3" t="s">
        <v>177</v>
      </c>
      <c r="I794" s="2"/>
      <c r="J794" s="3" t="s">
        <v>184</v>
      </c>
      <c r="K794" s="3"/>
      <c r="L794" s="7"/>
    </row>
    <row r="795" spans="1:12" ht="25" x14ac:dyDescent="0.25">
      <c r="A795" s="5"/>
      <c r="B795" s="5"/>
      <c r="C795" s="5"/>
      <c r="D795" s="5"/>
      <c r="E795" s="5"/>
      <c r="F795" s="2"/>
      <c r="G795" s="3" t="s">
        <v>1236</v>
      </c>
      <c r="H795" s="3" t="s">
        <v>177</v>
      </c>
      <c r="I795" s="2"/>
      <c r="J795" s="3" t="s">
        <v>186</v>
      </c>
      <c r="K795" s="3"/>
      <c r="L795" s="7"/>
    </row>
    <row r="796" spans="1:12" ht="25" x14ac:dyDescent="0.25">
      <c r="A796" s="5"/>
      <c r="B796" s="5"/>
      <c r="C796" s="5"/>
      <c r="D796" s="5"/>
      <c r="E796" s="5"/>
      <c r="F796" s="2"/>
      <c r="G796" s="3" t="s">
        <v>1236</v>
      </c>
      <c r="H796" s="3" t="s">
        <v>177</v>
      </c>
      <c r="I796" s="2"/>
      <c r="J796" s="3" t="s">
        <v>188</v>
      </c>
      <c r="K796" s="3"/>
      <c r="L796" s="7"/>
    </row>
    <row r="797" spans="1:12" ht="25" x14ac:dyDescent="0.25">
      <c r="A797" s="5"/>
      <c r="B797" s="5"/>
      <c r="C797" s="5"/>
      <c r="D797" s="5"/>
      <c r="E797" s="5"/>
      <c r="F797" s="2"/>
      <c r="G797" s="3" t="s">
        <v>1236</v>
      </c>
      <c r="H797" s="3" t="s">
        <v>177</v>
      </c>
      <c r="I797" s="2"/>
      <c r="J797" s="3" t="s">
        <v>33</v>
      </c>
      <c r="K797" s="3"/>
      <c r="L797" s="7"/>
    </row>
    <row r="798" spans="1:12" ht="37.5" x14ac:dyDescent="0.25">
      <c r="A798" s="5"/>
      <c r="B798" s="5"/>
      <c r="C798" s="5"/>
      <c r="D798" s="5"/>
      <c r="E798" s="5"/>
      <c r="F798" s="2"/>
      <c r="G798" s="3" t="s">
        <v>1244</v>
      </c>
      <c r="H798" s="3"/>
      <c r="I798" s="2"/>
      <c r="J798" s="3"/>
      <c r="K798" s="3"/>
      <c r="L798" s="7"/>
    </row>
    <row r="799" spans="1:12" ht="12.5" x14ac:dyDescent="0.25">
      <c r="A799" s="5"/>
      <c r="B799" s="5"/>
      <c r="C799" s="5"/>
      <c r="D799" s="5"/>
      <c r="E799" s="5"/>
      <c r="F799" s="2"/>
      <c r="G799" s="3" t="s">
        <v>1247</v>
      </c>
      <c r="H799" s="3"/>
      <c r="I799" s="2"/>
      <c r="J799" s="3"/>
      <c r="K799" s="3"/>
      <c r="L799" s="7"/>
    </row>
    <row r="800" spans="1:12" ht="12.5" x14ac:dyDescent="0.25">
      <c r="A800" s="5"/>
      <c r="B800" s="5"/>
      <c r="C800" s="5"/>
      <c r="D800" s="5"/>
      <c r="E800" s="5"/>
      <c r="F800" s="2"/>
      <c r="G800" s="3" t="s">
        <v>32</v>
      </c>
      <c r="H800" s="3"/>
      <c r="I800" s="2"/>
      <c r="J800" s="3"/>
      <c r="K800" s="3"/>
      <c r="L800" s="7"/>
    </row>
    <row r="801" spans="1:12" ht="12.5" x14ac:dyDescent="0.25">
      <c r="A801" s="5"/>
      <c r="B801" s="5"/>
      <c r="C801" s="5"/>
      <c r="D801" s="5"/>
      <c r="E801" s="5"/>
      <c r="F801" s="2"/>
      <c r="G801" s="3" t="s">
        <v>33</v>
      </c>
      <c r="H801" s="3"/>
      <c r="I801" s="2"/>
      <c r="J801" s="3"/>
      <c r="K801" s="3"/>
      <c r="L801" s="7"/>
    </row>
    <row r="802" spans="1:12" ht="25" x14ac:dyDescent="0.25">
      <c r="A802" s="5"/>
      <c r="B802" s="5"/>
      <c r="C802" s="5"/>
      <c r="D802" s="4" t="s">
        <v>1147</v>
      </c>
      <c r="E802" s="6" t="s">
        <v>1251</v>
      </c>
      <c r="F802" s="2"/>
      <c r="G802" s="3" t="s">
        <v>1252</v>
      </c>
      <c r="H802" s="3" t="s">
        <v>1253</v>
      </c>
      <c r="I802" s="2"/>
      <c r="J802" s="3" t="s">
        <v>1254</v>
      </c>
      <c r="K802" s="3"/>
      <c r="L802" s="4" t="str">
        <f>IF(COUNTIF($F$802:$F$821,"&lt;&gt;")=0,"Please select all applicable options",IF(AND(COUNTIF($F$802:$F$819,"&lt;&gt;")&gt;0,COUNTIF($F$820:$F$821,"&lt;&gt;")&gt;0),"Do not select any one of 'Not applicable', 'Undisclosed' with other option(s) in the question. Please unselect the option(s)",IF(COUNTIF($F$820:$F$821,"&lt;&gt;")&gt;1,"Please select only one option from row # 804 to 821","")))</f>
        <v>Please select all applicable options</v>
      </c>
    </row>
    <row r="803" spans="1:12" ht="25" x14ac:dyDescent="0.25">
      <c r="A803" s="5"/>
      <c r="B803" s="5"/>
      <c r="C803" s="5"/>
      <c r="D803" s="5"/>
      <c r="E803" s="5"/>
      <c r="F803" s="2"/>
      <c r="G803" s="3" t="s">
        <v>1252</v>
      </c>
      <c r="H803" s="3" t="s">
        <v>1253</v>
      </c>
      <c r="I803" s="2"/>
      <c r="J803" s="3" t="s">
        <v>1255</v>
      </c>
      <c r="K803" s="3"/>
      <c r="L803" s="7"/>
    </row>
    <row r="804" spans="1:12" ht="25" x14ac:dyDescent="0.25">
      <c r="A804" s="5"/>
      <c r="B804" s="5"/>
      <c r="C804" s="5"/>
      <c r="D804" s="5"/>
      <c r="E804" s="5"/>
      <c r="F804" s="2"/>
      <c r="G804" s="3" t="s">
        <v>1252</v>
      </c>
      <c r="H804" s="3" t="s">
        <v>1253</v>
      </c>
      <c r="I804" s="2"/>
      <c r="J804" s="3" t="s">
        <v>1256</v>
      </c>
      <c r="K804" s="3"/>
      <c r="L804" s="7"/>
    </row>
    <row r="805" spans="1:12" ht="25" x14ac:dyDescent="0.25">
      <c r="A805" s="5"/>
      <c r="B805" s="5"/>
      <c r="C805" s="5"/>
      <c r="D805" s="5"/>
      <c r="E805" s="5"/>
      <c r="F805" s="2"/>
      <c r="G805" s="3" t="s">
        <v>1252</v>
      </c>
      <c r="H805" s="3" t="s">
        <v>1253</v>
      </c>
      <c r="I805" s="2"/>
      <c r="J805" s="3" t="s">
        <v>1257</v>
      </c>
      <c r="K805" s="3"/>
      <c r="L805" s="7"/>
    </row>
    <row r="806" spans="1:12" ht="25" x14ac:dyDescent="0.25">
      <c r="A806" s="5"/>
      <c r="B806" s="5"/>
      <c r="C806" s="5"/>
      <c r="D806" s="5"/>
      <c r="E806" s="5"/>
      <c r="F806" s="2"/>
      <c r="G806" s="3" t="s">
        <v>1252</v>
      </c>
      <c r="H806" s="3" t="s">
        <v>1253</v>
      </c>
      <c r="I806" s="2"/>
      <c r="J806" s="3" t="s">
        <v>1258</v>
      </c>
      <c r="K806" s="3"/>
      <c r="L806" s="7"/>
    </row>
    <row r="807" spans="1:12" ht="25" x14ac:dyDescent="0.25">
      <c r="A807" s="5"/>
      <c r="B807" s="5"/>
      <c r="C807" s="5"/>
      <c r="D807" s="5"/>
      <c r="E807" s="5"/>
      <c r="F807" s="2"/>
      <c r="G807" s="3" t="s">
        <v>1252</v>
      </c>
      <c r="H807" s="3" t="s">
        <v>1253</v>
      </c>
      <c r="I807" s="2"/>
      <c r="J807" s="3" t="s">
        <v>228</v>
      </c>
      <c r="K807" s="3"/>
      <c r="L807" s="7"/>
    </row>
    <row r="808" spans="1:12" ht="12.5" x14ac:dyDescent="0.25">
      <c r="A808" s="5"/>
      <c r="B808" s="5"/>
      <c r="C808" s="5"/>
      <c r="D808" s="5"/>
      <c r="E808" s="5"/>
      <c r="F808" s="2"/>
      <c r="G808" s="3" t="s">
        <v>1259</v>
      </c>
      <c r="H808" s="3" t="s">
        <v>177</v>
      </c>
      <c r="I808" s="2"/>
      <c r="J808" s="3" t="s">
        <v>179</v>
      </c>
      <c r="K808" s="3"/>
      <c r="L808" s="7"/>
    </row>
    <row r="809" spans="1:12" ht="12.5" x14ac:dyDescent="0.25">
      <c r="A809" s="5"/>
      <c r="B809" s="5"/>
      <c r="C809" s="5"/>
      <c r="D809" s="5"/>
      <c r="E809" s="5"/>
      <c r="F809" s="2"/>
      <c r="G809" s="3" t="s">
        <v>1259</v>
      </c>
      <c r="H809" s="3" t="s">
        <v>177</v>
      </c>
      <c r="I809" s="2"/>
      <c r="J809" s="3" t="s">
        <v>182</v>
      </c>
      <c r="K809" s="3"/>
      <c r="L809" s="7"/>
    </row>
    <row r="810" spans="1:12" ht="12.5" x14ac:dyDescent="0.25">
      <c r="A810" s="5"/>
      <c r="B810" s="5"/>
      <c r="C810" s="5"/>
      <c r="D810" s="5"/>
      <c r="E810" s="5"/>
      <c r="F810" s="2"/>
      <c r="G810" s="3" t="s">
        <v>1259</v>
      </c>
      <c r="H810" s="3" t="s">
        <v>177</v>
      </c>
      <c r="I810" s="2"/>
      <c r="J810" s="3" t="s">
        <v>184</v>
      </c>
      <c r="K810" s="3"/>
      <c r="L810" s="7"/>
    </row>
    <row r="811" spans="1:12" ht="25" x14ac:dyDescent="0.25">
      <c r="A811" s="5"/>
      <c r="B811" s="5"/>
      <c r="C811" s="5"/>
      <c r="D811" s="5"/>
      <c r="E811" s="5"/>
      <c r="F811" s="2"/>
      <c r="G811" s="3" t="s">
        <v>1259</v>
      </c>
      <c r="H811" s="3" t="s">
        <v>177</v>
      </c>
      <c r="I811" s="2"/>
      <c r="J811" s="3" t="s">
        <v>186</v>
      </c>
      <c r="K811" s="3"/>
      <c r="L811" s="7"/>
    </row>
    <row r="812" spans="1:12" ht="12.5" x14ac:dyDescent="0.25">
      <c r="A812" s="5"/>
      <c r="B812" s="5"/>
      <c r="C812" s="5"/>
      <c r="D812" s="5"/>
      <c r="E812" s="5"/>
      <c r="F812" s="2"/>
      <c r="G812" s="3" t="s">
        <v>1259</v>
      </c>
      <c r="H812" s="3" t="s">
        <v>177</v>
      </c>
      <c r="I812" s="2"/>
      <c r="J812" s="3" t="s">
        <v>188</v>
      </c>
      <c r="K812" s="3"/>
      <c r="L812" s="7"/>
    </row>
    <row r="813" spans="1:12" ht="12.5" x14ac:dyDescent="0.25">
      <c r="A813" s="5"/>
      <c r="B813" s="5"/>
      <c r="C813" s="5"/>
      <c r="D813" s="5"/>
      <c r="E813" s="5"/>
      <c r="F813" s="2"/>
      <c r="G813" s="3" t="s">
        <v>1259</v>
      </c>
      <c r="H813" s="3" t="s">
        <v>177</v>
      </c>
      <c r="I813" s="2"/>
      <c r="J813" s="3" t="s">
        <v>33</v>
      </c>
      <c r="K813" s="3"/>
      <c r="L813" s="7"/>
    </row>
    <row r="814" spans="1:12" ht="25" x14ac:dyDescent="0.25">
      <c r="A814" s="5"/>
      <c r="B814" s="5"/>
      <c r="C814" s="5"/>
      <c r="D814" s="5"/>
      <c r="E814" s="5"/>
      <c r="F814" s="2"/>
      <c r="G814" s="3" t="s">
        <v>1259</v>
      </c>
      <c r="H814" s="3" t="s">
        <v>1253</v>
      </c>
      <c r="I814" s="2"/>
      <c r="J814" s="3" t="s">
        <v>1254</v>
      </c>
      <c r="K814" s="3"/>
      <c r="L814" s="7"/>
    </row>
    <row r="815" spans="1:12" ht="25" x14ac:dyDescent="0.25">
      <c r="A815" s="5"/>
      <c r="B815" s="5"/>
      <c r="C815" s="5"/>
      <c r="D815" s="5"/>
      <c r="E815" s="5"/>
      <c r="F815" s="2"/>
      <c r="G815" s="3" t="s">
        <v>1259</v>
      </c>
      <c r="H815" s="3" t="s">
        <v>1253</v>
      </c>
      <c r="I815" s="2"/>
      <c r="J815" s="3" t="s">
        <v>1260</v>
      </c>
      <c r="K815" s="3"/>
      <c r="L815" s="7"/>
    </row>
    <row r="816" spans="1:12" ht="25" x14ac:dyDescent="0.25">
      <c r="A816" s="5"/>
      <c r="B816" s="5"/>
      <c r="C816" s="5"/>
      <c r="D816" s="5"/>
      <c r="E816" s="5"/>
      <c r="F816" s="2"/>
      <c r="G816" s="3" t="s">
        <v>1259</v>
      </c>
      <c r="H816" s="3" t="s">
        <v>1253</v>
      </c>
      <c r="I816" s="2"/>
      <c r="J816" s="3" t="s">
        <v>1256</v>
      </c>
      <c r="K816" s="3"/>
      <c r="L816" s="7"/>
    </row>
    <row r="817" spans="1:12" ht="25" x14ac:dyDescent="0.25">
      <c r="A817" s="5"/>
      <c r="B817" s="5"/>
      <c r="C817" s="5"/>
      <c r="D817" s="5"/>
      <c r="E817" s="5"/>
      <c r="F817" s="2"/>
      <c r="G817" s="3" t="s">
        <v>1259</v>
      </c>
      <c r="H817" s="3" t="s">
        <v>1253</v>
      </c>
      <c r="I817" s="2"/>
      <c r="J817" s="3" t="s">
        <v>1257</v>
      </c>
      <c r="K817" s="3"/>
      <c r="L817" s="7"/>
    </row>
    <row r="818" spans="1:12" ht="25" x14ac:dyDescent="0.25">
      <c r="A818" s="5"/>
      <c r="B818" s="5"/>
      <c r="C818" s="5"/>
      <c r="D818" s="5"/>
      <c r="E818" s="5"/>
      <c r="F818" s="2"/>
      <c r="G818" s="3" t="s">
        <v>1259</v>
      </c>
      <c r="H818" s="3" t="s">
        <v>1253</v>
      </c>
      <c r="I818" s="2"/>
      <c r="J818" s="3" t="s">
        <v>1258</v>
      </c>
      <c r="K818" s="3"/>
      <c r="L818" s="7"/>
    </row>
    <row r="819" spans="1:12" ht="25" x14ac:dyDescent="0.25">
      <c r="A819" s="5"/>
      <c r="B819" s="5"/>
      <c r="C819" s="5"/>
      <c r="D819" s="5"/>
      <c r="E819" s="5"/>
      <c r="F819" s="2"/>
      <c r="G819" s="3" t="s">
        <v>1259</v>
      </c>
      <c r="H819" s="3" t="s">
        <v>1253</v>
      </c>
      <c r="I819" s="2"/>
      <c r="J819" s="3" t="s">
        <v>228</v>
      </c>
      <c r="K819" s="3"/>
      <c r="L819" s="7"/>
    </row>
    <row r="820" spans="1:12" ht="12.5" x14ac:dyDescent="0.25">
      <c r="A820" s="5"/>
      <c r="B820" s="5"/>
      <c r="C820" s="5"/>
      <c r="D820" s="5"/>
      <c r="E820" s="5"/>
      <c r="F820" s="2"/>
      <c r="G820" s="3" t="s">
        <v>32</v>
      </c>
      <c r="H820" s="3"/>
      <c r="I820" s="2"/>
      <c r="J820" s="3"/>
      <c r="K820" s="3"/>
      <c r="L820" s="7"/>
    </row>
    <row r="821" spans="1:12" ht="12.5" x14ac:dyDescent="0.25">
      <c r="A821" s="5"/>
      <c r="B821" s="5"/>
      <c r="C821" s="5"/>
      <c r="D821" s="5"/>
      <c r="E821" s="5"/>
      <c r="F821" s="2"/>
      <c r="G821" s="3" t="s">
        <v>33</v>
      </c>
      <c r="H821" s="3"/>
      <c r="I821" s="2"/>
      <c r="J821" s="3"/>
      <c r="K821" s="3"/>
      <c r="L821" s="7"/>
    </row>
    <row r="822" spans="1:12" ht="125" x14ac:dyDescent="0.25">
      <c r="A822" s="5"/>
      <c r="B822" s="4" t="s">
        <v>1166</v>
      </c>
      <c r="C822" s="4" t="s">
        <v>1166</v>
      </c>
      <c r="D822" s="4" t="s">
        <v>1167</v>
      </c>
      <c r="E822" s="6" t="s">
        <v>1261</v>
      </c>
      <c r="F822" s="2"/>
      <c r="G822" s="3" t="s">
        <v>1262</v>
      </c>
      <c r="H822" s="3"/>
      <c r="I822" s="2"/>
      <c r="J822" s="3"/>
      <c r="K822" s="3"/>
      <c r="L822" s="4" t="str">
        <f>IF(COUNTIF($F$822:$F$826,"&lt;&gt;")=0,"Please select all applicable options",IF(AND(COUNTIF($F$822:$F$824,"&lt;&gt;")&gt;0,COUNTIF($F$825:$F$826,"&lt;&gt;")&gt;0),"Do not select any one of 'No AI is used in the business operations subject to this assessment', 'Undisclosed' with other option(s) in the question. Please unselect the option(s)",IF(COUNTIF($F$825:$F$826,"&lt;&gt;")&gt;1,"Please select only one option from row # 825 to 826","")))</f>
        <v>Please select all applicable options</v>
      </c>
    </row>
    <row r="823" spans="1:12" ht="175" x14ac:dyDescent="0.25">
      <c r="A823" s="5"/>
      <c r="B823" s="5"/>
      <c r="C823" s="5"/>
      <c r="D823" s="5"/>
      <c r="E823" s="5"/>
      <c r="F823" s="2"/>
      <c r="G823" s="3" t="s">
        <v>1263</v>
      </c>
      <c r="H823" s="3"/>
      <c r="I823" s="2"/>
      <c r="J823" s="3"/>
      <c r="K823" s="3"/>
      <c r="L823" s="7"/>
    </row>
    <row r="824" spans="1:12" ht="137.5" x14ac:dyDescent="0.25">
      <c r="A824" s="5"/>
      <c r="B824" s="5"/>
      <c r="C824" s="5"/>
      <c r="D824" s="5"/>
      <c r="E824" s="5"/>
      <c r="F824" s="2"/>
      <c r="G824" s="3" t="s">
        <v>1264</v>
      </c>
      <c r="H824" s="3"/>
      <c r="I824" s="2"/>
      <c r="J824" s="3"/>
      <c r="K824" s="3"/>
      <c r="L824" s="7"/>
    </row>
    <row r="825" spans="1:12" ht="25" x14ac:dyDescent="0.25">
      <c r="A825" s="5"/>
      <c r="B825" s="5"/>
      <c r="C825" s="5"/>
      <c r="D825" s="5"/>
      <c r="E825" s="5"/>
      <c r="F825" s="2"/>
      <c r="G825" s="3" t="s">
        <v>1265</v>
      </c>
      <c r="H825" s="3"/>
      <c r="I825" s="2"/>
      <c r="J825" s="3"/>
      <c r="K825" s="3"/>
      <c r="L825" s="7"/>
    </row>
    <row r="826" spans="1:12" ht="12.5" x14ac:dyDescent="0.25">
      <c r="A826" s="5"/>
      <c r="B826" s="5"/>
      <c r="C826" s="5"/>
      <c r="D826" s="5"/>
      <c r="E826" s="5"/>
      <c r="F826" s="2"/>
      <c r="G826" s="3" t="s">
        <v>33</v>
      </c>
      <c r="H826" s="3"/>
      <c r="I826" s="2"/>
      <c r="J826" s="3"/>
      <c r="K826" s="3"/>
      <c r="L826" s="7"/>
    </row>
    <row r="827" spans="1:12" ht="37.5" x14ac:dyDescent="0.25">
      <c r="A827" s="5"/>
      <c r="B827" s="5"/>
      <c r="C827" s="5"/>
      <c r="D827" s="4" t="s">
        <v>1182</v>
      </c>
      <c r="E827" s="6" t="s">
        <v>1266</v>
      </c>
      <c r="F827" s="2"/>
      <c r="G827" s="3" t="s">
        <v>1267</v>
      </c>
      <c r="H827" s="3"/>
      <c r="I827" s="2"/>
      <c r="J827" s="3"/>
      <c r="K827" s="3"/>
      <c r="L827" s="4" t="str">
        <f>IF(OR(AND(ISBLANK($F$822),ISBLANK($F$823),ISBLANK($F$824))),"",IF(COUNTIF($F$827:$F$837,"&lt;&gt;")=0,"Please select all applicable options",IF(AND(COUNTIF($F$827:$F$835,"&lt;&gt;")&gt;0,COUNTIF($F$836:$F$837,"&lt;&gt;")&gt;0),"Do not select any one of 'Not applicable', 'Undisclosed' with other option(s) in the question. Please unselect the option(s)",IF(COUNTIF($F$836:$F$837,"&lt;&gt;")&gt;1,"Please select only one option from row # 832 to 837",""))))</f>
        <v/>
      </c>
    </row>
    <row r="828" spans="1:12" ht="50" x14ac:dyDescent="0.25">
      <c r="A828" s="5"/>
      <c r="B828" s="5"/>
      <c r="C828" s="5"/>
      <c r="D828" s="5"/>
      <c r="E828" s="5"/>
      <c r="F828" s="2"/>
      <c r="G828" s="3" t="s">
        <v>1268</v>
      </c>
      <c r="H828" s="3"/>
      <c r="I828" s="2"/>
      <c r="J828" s="3"/>
      <c r="K828" s="3"/>
      <c r="L828" s="7"/>
    </row>
    <row r="829" spans="1:12" ht="37.5" x14ac:dyDescent="0.25">
      <c r="A829" s="5"/>
      <c r="B829" s="5"/>
      <c r="C829" s="5"/>
      <c r="D829" s="5"/>
      <c r="E829" s="5"/>
      <c r="F829" s="2"/>
      <c r="G829" s="3" t="s">
        <v>1269</v>
      </c>
      <c r="H829" s="3" t="s">
        <v>37</v>
      </c>
      <c r="I829" s="2"/>
      <c r="J829" s="3" t="s">
        <v>1270</v>
      </c>
      <c r="K829" s="3"/>
      <c r="L829" s="7"/>
    </row>
    <row r="830" spans="1:12" ht="37.5" x14ac:dyDescent="0.25">
      <c r="A830" s="5"/>
      <c r="B830" s="5"/>
      <c r="C830" s="5"/>
      <c r="D830" s="5"/>
      <c r="E830" s="5"/>
      <c r="F830" s="2"/>
      <c r="G830" s="3" t="s">
        <v>1269</v>
      </c>
      <c r="H830" s="3" t="s">
        <v>37</v>
      </c>
      <c r="I830" s="2"/>
      <c r="J830" s="3" t="s">
        <v>1271</v>
      </c>
      <c r="K830" s="3"/>
      <c r="L830" s="7"/>
    </row>
    <row r="831" spans="1:12" ht="37.5" x14ac:dyDescent="0.25">
      <c r="A831" s="5"/>
      <c r="B831" s="5"/>
      <c r="C831" s="5"/>
      <c r="D831" s="5"/>
      <c r="E831" s="5"/>
      <c r="F831" s="2"/>
      <c r="G831" s="3" t="s">
        <v>1269</v>
      </c>
      <c r="H831" s="3" t="s">
        <v>37</v>
      </c>
      <c r="I831" s="2"/>
      <c r="J831" s="3" t="s">
        <v>1272</v>
      </c>
      <c r="K831" s="3"/>
      <c r="L831" s="7"/>
    </row>
    <row r="832" spans="1:12" ht="25" x14ac:dyDescent="0.25">
      <c r="A832" s="5"/>
      <c r="B832" s="5"/>
      <c r="C832" s="5"/>
      <c r="D832" s="5"/>
      <c r="E832" s="5"/>
      <c r="F832" s="2"/>
      <c r="G832" s="3" t="s">
        <v>1273</v>
      </c>
      <c r="H832" s="3" t="s">
        <v>37</v>
      </c>
      <c r="I832" s="2"/>
      <c r="J832" s="3" t="s">
        <v>1274</v>
      </c>
      <c r="K832" s="3"/>
      <c r="L832" s="7"/>
    </row>
    <row r="833" spans="1:12" ht="37.5" x14ac:dyDescent="0.25">
      <c r="A833" s="5"/>
      <c r="B833" s="5"/>
      <c r="C833" s="5"/>
      <c r="D833" s="5"/>
      <c r="E833" s="5"/>
      <c r="F833" s="2"/>
      <c r="G833" s="3" t="s">
        <v>1273</v>
      </c>
      <c r="H833" s="3" t="s">
        <v>37</v>
      </c>
      <c r="I833" s="2"/>
      <c r="J833" s="3" t="s">
        <v>1275</v>
      </c>
      <c r="K833" s="3"/>
      <c r="L833" s="7"/>
    </row>
    <row r="834" spans="1:12" ht="25" x14ac:dyDescent="0.25">
      <c r="A834" s="5"/>
      <c r="B834" s="5"/>
      <c r="C834" s="5"/>
      <c r="D834" s="5"/>
      <c r="E834" s="5"/>
      <c r="F834" s="2"/>
      <c r="G834" s="3" t="s">
        <v>1273</v>
      </c>
      <c r="H834" s="3" t="s">
        <v>37</v>
      </c>
      <c r="I834" s="2"/>
      <c r="J834" s="3" t="s">
        <v>1276</v>
      </c>
      <c r="K834" s="3"/>
      <c r="L834" s="7"/>
    </row>
    <row r="835" spans="1:12" ht="12.5" x14ac:dyDescent="0.25">
      <c r="A835" s="5"/>
      <c r="B835" s="5"/>
      <c r="C835" s="5"/>
      <c r="D835" s="5"/>
      <c r="E835" s="5"/>
      <c r="F835" s="2"/>
      <c r="G835" s="3" t="s">
        <v>830</v>
      </c>
      <c r="H835" s="3"/>
      <c r="I835" s="2"/>
      <c r="J835" s="3"/>
      <c r="K835" s="3"/>
      <c r="L835" s="7"/>
    </row>
    <row r="836" spans="1:12" ht="12.5" x14ac:dyDescent="0.25">
      <c r="A836" s="5"/>
      <c r="B836" s="5"/>
      <c r="C836" s="5"/>
      <c r="D836" s="5"/>
      <c r="E836" s="5"/>
      <c r="F836" s="2"/>
      <c r="G836" s="3" t="s">
        <v>32</v>
      </c>
      <c r="H836" s="3"/>
      <c r="I836" s="2"/>
      <c r="J836" s="3"/>
      <c r="K836" s="3"/>
      <c r="L836" s="7"/>
    </row>
    <row r="837" spans="1:12" ht="12.5" x14ac:dyDescent="0.25">
      <c r="A837" s="5"/>
      <c r="B837" s="5"/>
      <c r="C837" s="5"/>
      <c r="D837" s="5"/>
      <c r="E837" s="5"/>
      <c r="F837" s="2"/>
      <c r="G837" s="3" t="s">
        <v>33</v>
      </c>
      <c r="H837" s="3"/>
      <c r="I837" s="2"/>
      <c r="J837" s="3"/>
      <c r="K837" s="3"/>
      <c r="L837" s="7"/>
    </row>
    <row r="838" spans="1:12" ht="37.5" x14ac:dyDescent="0.25">
      <c r="A838" s="5"/>
      <c r="B838" s="5"/>
      <c r="C838" s="5"/>
      <c r="D838" s="4" t="s">
        <v>1201</v>
      </c>
      <c r="E838" s="6" t="s">
        <v>1277</v>
      </c>
      <c r="F838" s="2"/>
      <c r="G838" s="3" t="s">
        <v>1278</v>
      </c>
      <c r="H838" s="3"/>
      <c r="I838" s="2"/>
      <c r="J838" s="3"/>
      <c r="K838" s="3"/>
      <c r="L838" s="4" t="str">
        <f>IF(OR(AND(ISBLANK($F$822),ISBLANK($F$823),ISBLANK($F$824))),"",IF(COUNTIF($F$838:$F$854,"&lt;&gt;")=0,"Please select all applicable options",IF(AND(COUNTIF($F$838:$F$852,"&lt;&gt;")&gt;0,COUNTIF($F$853:$F$854,"&lt;&gt;")&gt;0),"Do not select any one of 'Not applicable', 'Undisclosed' with other option(s) in the question. Please unselect the option(s)",IF(COUNTIF($F$853:$F$854,"&lt;&gt;")&gt;1,"Please select only one option from row # 847 to 854",""))))</f>
        <v/>
      </c>
    </row>
    <row r="839" spans="1:12" ht="37.5" x14ac:dyDescent="0.25">
      <c r="A839" s="5"/>
      <c r="B839" s="5"/>
      <c r="C839" s="5"/>
      <c r="D839" s="5"/>
      <c r="E839" s="5"/>
      <c r="F839" s="2"/>
      <c r="G839" s="3" t="s">
        <v>1279</v>
      </c>
      <c r="H839" s="3"/>
      <c r="I839" s="2"/>
      <c r="J839" s="3"/>
      <c r="K839" s="3"/>
      <c r="L839" s="7"/>
    </row>
    <row r="840" spans="1:12" ht="50" x14ac:dyDescent="0.25">
      <c r="A840" s="5"/>
      <c r="B840" s="5"/>
      <c r="C840" s="5"/>
      <c r="D840" s="5"/>
      <c r="E840" s="5"/>
      <c r="F840" s="2"/>
      <c r="G840" s="3" t="s">
        <v>1280</v>
      </c>
      <c r="H840" s="3"/>
      <c r="I840" s="2"/>
      <c r="J840" s="3"/>
      <c r="K840" s="3"/>
      <c r="L840" s="7"/>
    </row>
    <row r="841" spans="1:12" ht="37.5" x14ac:dyDescent="0.25">
      <c r="A841" s="5"/>
      <c r="B841" s="5"/>
      <c r="C841" s="5"/>
      <c r="D841" s="5"/>
      <c r="E841" s="5"/>
      <c r="F841" s="2"/>
      <c r="G841" s="3" t="s">
        <v>1281</v>
      </c>
      <c r="H841" s="3"/>
      <c r="I841" s="2"/>
      <c r="J841" s="3"/>
      <c r="K841" s="3"/>
      <c r="L841" s="7"/>
    </row>
    <row r="842" spans="1:12" ht="37.5" x14ac:dyDescent="0.25">
      <c r="A842" s="5"/>
      <c r="B842" s="5"/>
      <c r="C842" s="5"/>
      <c r="D842" s="5"/>
      <c r="E842" s="5"/>
      <c r="F842" s="2"/>
      <c r="G842" s="3" t="s">
        <v>1282</v>
      </c>
      <c r="H842" s="3" t="s">
        <v>37</v>
      </c>
      <c r="I842" s="2"/>
      <c r="J842" s="3" t="s">
        <v>1283</v>
      </c>
      <c r="K842" s="3"/>
      <c r="L842" s="7"/>
    </row>
    <row r="843" spans="1:12" ht="37.5" x14ac:dyDescent="0.25">
      <c r="A843" s="5"/>
      <c r="B843" s="5"/>
      <c r="C843" s="5"/>
      <c r="D843" s="5"/>
      <c r="E843" s="5"/>
      <c r="F843" s="2"/>
      <c r="G843" s="3" t="s">
        <v>1282</v>
      </c>
      <c r="H843" s="3" t="s">
        <v>37</v>
      </c>
      <c r="I843" s="2"/>
      <c r="J843" s="3" t="s">
        <v>1284</v>
      </c>
      <c r="K843" s="3"/>
      <c r="L843" s="7"/>
    </row>
    <row r="844" spans="1:12" ht="25" x14ac:dyDescent="0.25">
      <c r="A844" s="5"/>
      <c r="B844" s="5"/>
      <c r="C844" s="5"/>
      <c r="D844" s="5"/>
      <c r="E844" s="5"/>
      <c r="F844" s="2"/>
      <c r="G844" s="3" t="s">
        <v>1282</v>
      </c>
      <c r="H844" s="3" t="s">
        <v>37</v>
      </c>
      <c r="I844" s="2"/>
      <c r="J844" s="3" t="s">
        <v>1285</v>
      </c>
      <c r="K844" s="3"/>
      <c r="L844" s="7"/>
    </row>
    <row r="845" spans="1:12" ht="25" x14ac:dyDescent="0.25">
      <c r="A845" s="5"/>
      <c r="B845" s="5"/>
      <c r="C845" s="5"/>
      <c r="D845" s="5"/>
      <c r="E845" s="5"/>
      <c r="F845" s="2"/>
      <c r="G845" s="3" t="s">
        <v>1286</v>
      </c>
      <c r="H845" s="3" t="s">
        <v>37</v>
      </c>
      <c r="I845" s="2"/>
      <c r="J845" s="3" t="s">
        <v>1287</v>
      </c>
      <c r="K845" s="3"/>
      <c r="L845" s="7"/>
    </row>
    <row r="846" spans="1:12" ht="25" x14ac:dyDescent="0.25">
      <c r="A846" s="5"/>
      <c r="B846" s="5"/>
      <c r="C846" s="5"/>
      <c r="D846" s="5"/>
      <c r="E846" s="5"/>
      <c r="F846" s="2"/>
      <c r="G846" s="3" t="s">
        <v>1286</v>
      </c>
      <c r="H846" s="3" t="s">
        <v>37</v>
      </c>
      <c r="I846" s="2"/>
      <c r="J846" s="3" t="s">
        <v>1288</v>
      </c>
      <c r="K846" s="3"/>
      <c r="L846" s="7"/>
    </row>
    <row r="847" spans="1:12" ht="25" x14ac:dyDescent="0.25">
      <c r="A847" s="5"/>
      <c r="B847" s="5"/>
      <c r="C847" s="5"/>
      <c r="D847" s="5"/>
      <c r="E847" s="5"/>
      <c r="F847" s="2"/>
      <c r="G847" s="3" t="s">
        <v>1286</v>
      </c>
      <c r="H847" s="3" t="s">
        <v>37</v>
      </c>
      <c r="I847" s="2"/>
      <c r="J847" s="3" t="s">
        <v>1289</v>
      </c>
      <c r="K847" s="3"/>
      <c r="L847" s="7"/>
    </row>
    <row r="848" spans="1:12" ht="25" x14ac:dyDescent="0.25">
      <c r="A848" s="5"/>
      <c r="B848" s="5"/>
      <c r="C848" s="5"/>
      <c r="D848" s="5"/>
      <c r="E848" s="5"/>
      <c r="F848" s="2"/>
      <c r="G848" s="3" t="s">
        <v>1286</v>
      </c>
      <c r="H848" s="3" t="s">
        <v>37</v>
      </c>
      <c r="I848" s="2"/>
      <c r="J848" s="3" t="s">
        <v>1290</v>
      </c>
      <c r="K848" s="3"/>
      <c r="L848" s="7"/>
    </row>
    <row r="849" spans="1:12" ht="37.5" x14ac:dyDescent="0.25">
      <c r="A849" s="5"/>
      <c r="B849" s="5"/>
      <c r="C849" s="5"/>
      <c r="D849" s="5"/>
      <c r="E849" s="5"/>
      <c r="F849" s="2"/>
      <c r="G849" s="3" t="s">
        <v>1291</v>
      </c>
      <c r="H849" s="3" t="s">
        <v>37</v>
      </c>
      <c r="I849" s="2"/>
      <c r="J849" s="3" t="s">
        <v>1292</v>
      </c>
      <c r="K849" s="3"/>
      <c r="L849" s="7"/>
    </row>
    <row r="850" spans="1:12" ht="37.5" x14ac:dyDescent="0.25">
      <c r="A850" s="5"/>
      <c r="B850" s="5"/>
      <c r="C850" s="5"/>
      <c r="D850" s="5"/>
      <c r="E850" s="5"/>
      <c r="F850" s="2"/>
      <c r="G850" s="3" t="s">
        <v>1291</v>
      </c>
      <c r="H850" s="3" t="s">
        <v>37</v>
      </c>
      <c r="I850" s="2"/>
      <c r="J850" s="3" t="s">
        <v>1293</v>
      </c>
      <c r="K850" s="3"/>
      <c r="L850" s="7"/>
    </row>
    <row r="851" spans="1:12" ht="37.5" x14ac:dyDescent="0.25">
      <c r="A851" s="5"/>
      <c r="B851" s="5"/>
      <c r="C851" s="5"/>
      <c r="D851" s="5"/>
      <c r="E851" s="5"/>
      <c r="F851" s="2"/>
      <c r="G851" s="3" t="s">
        <v>1294</v>
      </c>
      <c r="H851" s="3"/>
      <c r="I851" s="2"/>
      <c r="J851" s="3"/>
      <c r="K851" s="3"/>
      <c r="L851" s="7"/>
    </row>
    <row r="852" spans="1:12" ht="12.5" x14ac:dyDescent="0.25">
      <c r="A852" s="5"/>
      <c r="B852" s="5"/>
      <c r="C852" s="5"/>
      <c r="D852" s="5"/>
      <c r="E852" s="5"/>
      <c r="F852" s="2"/>
      <c r="G852" s="3" t="s">
        <v>830</v>
      </c>
      <c r="H852" s="3"/>
      <c r="I852" s="2"/>
      <c r="J852" s="3"/>
      <c r="K852" s="3"/>
      <c r="L852" s="7"/>
    </row>
    <row r="853" spans="1:12" ht="12.5" x14ac:dyDescent="0.25">
      <c r="A853" s="5"/>
      <c r="B853" s="5"/>
      <c r="C853" s="5"/>
      <c r="D853" s="5"/>
      <c r="E853" s="5"/>
      <c r="F853" s="2"/>
      <c r="G853" s="3" t="s">
        <v>32</v>
      </c>
      <c r="H853" s="3"/>
      <c r="I853" s="2"/>
      <c r="J853" s="3"/>
      <c r="K853" s="3"/>
      <c r="L853" s="7"/>
    </row>
    <row r="854" spans="1:12" ht="12.5" x14ac:dyDescent="0.25">
      <c r="A854" s="5"/>
      <c r="B854" s="5"/>
      <c r="C854" s="5"/>
      <c r="D854" s="5"/>
      <c r="E854" s="5"/>
      <c r="F854" s="2"/>
      <c r="G854" s="3" t="s">
        <v>33</v>
      </c>
      <c r="H854" s="3"/>
      <c r="I854" s="2"/>
      <c r="J854" s="3"/>
      <c r="K854" s="3"/>
      <c r="L854" s="7"/>
    </row>
    <row r="855" spans="1:12" ht="37.5" x14ac:dyDescent="0.25">
      <c r="A855" s="5"/>
      <c r="B855" s="5"/>
      <c r="C855" s="5"/>
      <c r="D855" s="4" t="s">
        <v>1231</v>
      </c>
      <c r="E855" s="6" t="s">
        <v>1295</v>
      </c>
      <c r="F855" s="2"/>
      <c r="G855" s="3" t="s">
        <v>1296</v>
      </c>
      <c r="H855" s="3" t="s">
        <v>37</v>
      </c>
      <c r="I855" s="2"/>
      <c r="J855" s="3" t="s">
        <v>1297</v>
      </c>
      <c r="K855" s="3"/>
      <c r="L855" s="4" t="str">
        <f>IF(OR(AND(ISBLANK($F$823),ISBLANK($F$824))),"",IF(COUNTIF($F$855:$F$869,"&lt;&gt;")=0,"Please select all applicable options",IF(AND(COUNTIF($F$855:$F$867,"&lt;&gt;")&gt;0,COUNTIF($F$868:$F$869,"&lt;&gt;")&gt;0),"Do not select any one of 'Not applicable', 'Undisclosed' with other option(s) in the question. Please unselect the option(s)",IF(COUNTIF($F$868:$F$869,"&lt;&gt;")&gt;1,"Please select only one option from row # 859 to 869",""))))</f>
        <v/>
      </c>
    </row>
    <row r="856" spans="1:12" ht="37.5" x14ac:dyDescent="0.25">
      <c r="A856" s="5"/>
      <c r="B856" s="5"/>
      <c r="C856" s="5"/>
      <c r="D856" s="5"/>
      <c r="E856" s="5"/>
      <c r="F856" s="2"/>
      <c r="G856" s="3" t="s">
        <v>1296</v>
      </c>
      <c r="H856" s="3" t="s">
        <v>37</v>
      </c>
      <c r="I856" s="2"/>
      <c r="J856" s="3" t="s">
        <v>1298</v>
      </c>
      <c r="K856" s="3"/>
      <c r="L856" s="7"/>
    </row>
    <row r="857" spans="1:12" ht="37.5" x14ac:dyDescent="0.25">
      <c r="A857" s="5"/>
      <c r="B857" s="5"/>
      <c r="C857" s="5"/>
      <c r="D857" s="5"/>
      <c r="E857" s="5"/>
      <c r="F857" s="2"/>
      <c r="G857" s="3" t="s">
        <v>1296</v>
      </c>
      <c r="H857" s="3" t="s">
        <v>37</v>
      </c>
      <c r="I857" s="2"/>
      <c r="J857" s="3" t="s">
        <v>1299</v>
      </c>
      <c r="K857" s="3"/>
      <c r="L857" s="7"/>
    </row>
    <row r="858" spans="1:12" ht="37.5" x14ac:dyDescent="0.25">
      <c r="A858" s="5"/>
      <c r="B858" s="5"/>
      <c r="C858" s="5"/>
      <c r="D858" s="5"/>
      <c r="E858" s="5"/>
      <c r="F858" s="2"/>
      <c r="G858" s="3" t="s">
        <v>1296</v>
      </c>
      <c r="H858" s="3" t="s">
        <v>37</v>
      </c>
      <c r="I858" s="2"/>
      <c r="J858" s="3" t="s">
        <v>1300</v>
      </c>
      <c r="K858" s="3"/>
      <c r="L858" s="7"/>
    </row>
    <row r="859" spans="1:12" ht="37.5" x14ac:dyDescent="0.25">
      <c r="A859" s="5"/>
      <c r="B859" s="5"/>
      <c r="C859" s="5"/>
      <c r="D859" s="5"/>
      <c r="E859" s="5"/>
      <c r="F859" s="2"/>
      <c r="G859" s="3" t="s">
        <v>1296</v>
      </c>
      <c r="H859" s="3" t="s">
        <v>37</v>
      </c>
      <c r="I859" s="2"/>
      <c r="J859" s="3" t="s">
        <v>1301</v>
      </c>
      <c r="K859" s="3"/>
      <c r="L859" s="7"/>
    </row>
    <row r="860" spans="1:12" ht="25" x14ac:dyDescent="0.25">
      <c r="A860" s="5"/>
      <c r="B860" s="5"/>
      <c r="C860" s="5"/>
      <c r="D860" s="5"/>
      <c r="E860" s="5"/>
      <c r="F860" s="2"/>
      <c r="G860" s="3" t="s">
        <v>1302</v>
      </c>
      <c r="H860" s="3" t="s">
        <v>37</v>
      </c>
      <c r="I860" s="2"/>
      <c r="J860" s="3" t="s">
        <v>1303</v>
      </c>
      <c r="K860" s="3"/>
      <c r="L860" s="7"/>
    </row>
    <row r="861" spans="1:12" ht="37.5" x14ac:dyDescent="0.25">
      <c r="A861" s="5"/>
      <c r="B861" s="5"/>
      <c r="C861" s="5"/>
      <c r="D861" s="5"/>
      <c r="E861" s="5"/>
      <c r="F861" s="2"/>
      <c r="G861" s="3" t="s">
        <v>1302</v>
      </c>
      <c r="H861" s="3" t="s">
        <v>37</v>
      </c>
      <c r="I861" s="2"/>
      <c r="J861" s="3" t="s">
        <v>1304</v>
      </c>
      <c r="K861" s="3"/>
      <c r="L861" s="7"/>
    </row>
    <row r="862" spans="1:12" ht="25" x14ac:dyDescent="0.25">
      <c r="A862" s="5"/>
      <c r="B862" s="5"/>
      <c r="C862" s="5"/>
      <c r="D862" s="5"/>
      <c r="E862" s="5"/>
      <c r="F862" s="2"/>
      <c r="G862" s="3" t="s">
        <v>1302</v>
      </c>
      <c r="H862" s="3" t="s">
        <v>37</v>
      </c>
      <c r="I862" s="2"/>
      <c r="J862" s="3" t="s">
        <v>1305</v>
      </c>
      <c r="K862" s="3"/>
      <c r="L862" s="7"/>
    </row>
    <row r="863" spans="1:12" ht="37.5" x14ac:dyDescent="0.25">
      <c r="A863" s="5"/>
      <c r="B863" s="5"/>
      <c r="C863" s="5"/>
      <c r="D863" s="5"/>
      <c r="E863" s="5"/>
      <c r="F863" s="2"/>
      <c r="G863" s="3" t="s">
        <v>1306</v>
      </c>
      <c r="H863" s="3" t="s">
        <v>37</v>
      </c>
      <c r="I863" s="2"/>
      <c r="J863" s="3" t="s">
        <v>1307</v>
      </c>
      <c r="K863" s="3"/>
      <c r="L863" s="7"/>
    </row>
    <row r="864" spans="1:12" ht="50" x14ac:dyDescent="0.25">
      <c r="A864" s="5"/>
      <c r="B864" s="5"/>
      <c r="C864" s="5"/>
      <c r="D864" s="5"/>
      <c r="E864" s="5"/>
      <c r="F864" s="2"/>
      <c r="G864" s="3" t="s">
        <v>1306</v>
      </c>
      <c r="H864" s="3" t="s">
        <v>37</v>
      </c>
      <c r="I864" s="2"/>
      <c r="J864" s="3" t="s">
        <v>1308</v>
      </c>
      <c r="K864" s="3"/>
      <c r="L864" s="7"/>
    </row>
    <row r="865" spans="1:12" ht="37.5" x14ac:dyDescent="0.25">
      <c r="A865" s="5"/>
      <c r="B865" s="5"/>
      <c r="C865" s="5"/>
      <c r="D865" s="5"/>
      <c r="E865" s="5"/>
      <c r="F865" s="2"/>
      <c r="G865" s="3" t="s">
        <v>1306</v>
      </c>
      <c r="H865" s="3" t="s">
        <v>37</v>
      </c>
      <c r="I865" s="2"/>
      <c r="J865" s="3" t="s">
        <v>1309</v>
      </c>
      <c r="K865" s="3"/>
      <c r="L865" s="7"/>
    </row>
    <row r="866" spans="1:12" ht="25" x14ac:dyDescent="0.25">
      <c r="A866" s="5"/>
      <c r="B866" s="5"/>
      <c r="C866" s="5"/>
      <c r="D866" s="5"/>
      <c r="E866" s="5"/>
      <c r="F866" s="2"/>
      <c r="G866" s="3" t="s">
        <v>1306</v>
      </c>
      <c r="H866" s="3" t="s">
        <v>37</v>
      </c>
      <c r="I866" s="2"/>
      <c r="J866" s="3" t="s">
        <v>1310</v>
      </c>
      <c r="K866" s="3"/>
      <c r="L866" s="7"/>
    </row>
    <row r="867" spans="1:12" ht="12.5" x14ac:dyDescent="0.25">
      <c r="A867" s="5"/>
      <c r="B867" s="5"/>
      <c r="C867" s="5"/>
      <c r="D867" s="5"/>
      <c r="E867" s="5"/>
      <c r="F867" s="2"/>
      <c r="G867" s="3" t="s">
        <v>830</v>
      </c>
      <c r="H867" s="3"/>
      <c r="I867" s="2"/>
      <c r="J867" s="3"/>
      <c r="K867" s="3"/>
      <c r="L867" s="7"/>
    </row>
    <row r="868" spans="1:12" ht="12.5" x14ac:dyDescent="0.25">
      <c r="A868" s="5"/>
      <c r="B868" s="5"/>
      <c r="C868" s="5"/>
      <c r="D868" s="5"/>
      <c r="E868" s="5"/>
      <c r="F868" s="2"/>
      <c r="G868" s="3" t="s">
        <v>32</v>
      </c>
      <c r="H868" s="3"/>
      <c r="I868" s="2"/>
      <c r="J868" s="3"/>
      <c r="K868" s="3"/>
      <c r="L868" s="7"/>
    </row>
    <row r="869" spans="1:12" ht="12.5" x14ac:dyDescent="0.25">
      <c r="A869" s="5"/>
      <c r="B869" s="5"/>
      <c r="C869" s="5"/>
      <c r="D869" s="5"/>
      <c r="E869" s="5"/>
      <c r="F869" s="2"/>
      <c r="G869" s="3" t="s">
        <v>33</v>
      </c>
      <c r="H869" s="3"/>
      <c r="I869" s="2"/>
      <c r="J869" s="3"/>
      <c r="K869" s="3"/>
      <c r="L869" s="7"/>
    </row>
  </sheetData>
  <mergeCells count="287">
    <mergeCell ref="L488:L494"/>
    <mergeCell ref="L495:L501"/>
    <mergeCell ref="L502:L522"/>
    <mergeCell ref="L523:L528"/>
    <mergeCell ref="L529:L540"/>
    <mergeCell ref="L541:L562"/>
    <mergeCell ref="L563:L565"/>
    <mergeCell ref="L566:L573"/>
    <mergeCell ref="L574:L593"/>
    <mergeCell ref="L422:L435"/>
    <mergeCell ref="L436:L442"/>
    <mergeCell ref="L443:L457"/>
    <mergeCell ref="L458:L462"/>
    <mergeCell ref="L463:L467"/>
    <mergeCell ref="L468:L470"/>
    <mergeCell ref="L471:L480"/>
    <mergeCell ref="L481:L484"/>
    <mergeCell ref="L485:L487"/>
    <mergeCell ref="L323:L327"/>
    <mergeCell ref="L328:L339"/>
    <mergeCell ref="L340:L342"/>
    <mergeCell ref="L343:L360"/>
    <mergeCell ref="L361:L376"/>
    <mergeCell ref="L377:L386"/>
    <mergeCell ref="L387:L389"/>
    <mergeCell ref="L390:L401"/>
    <mergeCell ref="L402:L421"/>
    <mergeCell ref="L802:L821"/>
    <mergeCell ref="L822:L826"/>
    <mergeCell ref="L827:L837"/>
    <mergeCell ref="L838:L854"/>
    <mergeCell ref="L855:L869"/>
    <mergeCell ref="L722:L731"/>
    <mergeCell ref="L732:L741"/>
    <mergeCell ref="L742:L749"/>
    <mergeCell ref="L750:L757"/>
    <mergeCell ref="L758:L762"/>
    <mergeCell ref="L763:L775"/>
    <mergeCell ref="L776:L785"/>
    <mergeCell ref="E683:E694"/>
    <mergeCell ref="E566:E573"/>
    <mergeCell ref="E574:E593"/>
    <mergeCell ref="E594:E610"/>
    <mergeCell ref="E611:E643"/>
    <mergeCell ref="E644:E656"/>
    <mergeCell ref="E657:E668"/>
    <mergeCell ref="E669:E673"/>
    <mergeCell ref="L786:L801"/>
    <mergeCell ref="L594:L610"/>
    <mergeCell ref="L611:L643"/>
    <mergeCell ref="L644:L656"/>
    <mergeCell ref="L657:L668"/>
    <mergeCell ref="L669:L673"/>
    <mergeCell ref="L674:L682"/>
    <mergeCell ref="L683:L694"/>
    <mergeCell ref="L695:L704"/>
    <mergeCell ref="L705:L707"/>
    <mergeCell ref="L708:L712"/>
    <mergeCell ref="L713:L718"/>
    <mergeCell ref="L719:L721"/>
    <mergeCell ref="C495:C501"/>
    <mergeCell ref="D495:D501"/>
    <mergeCell ref="B502:B565"/>
    <mergeCell ref="C502:C565"/>
    <mergeCell ref="D502:D522"/>
    <mergeCell ref="D523:D528"/>
    <mergeCell ref="D529:D540"/>
    <mergeCell ref="D541:D562"/>
    <mergeCell ref="E674:E682"/>
    <mergeCell ref="D323:D327"/>
    <mergeCell ref="D328:D339"/>
    <mergeCell ref="D340:D342"/>
    <mergeCell ref="D256:D264"/>
    <mergeCell ref="B265:B360"/>
    <mergeCell ref="C265:C360"/>
    <mergeCell ref="D265:D272"/>
    <mergeCell ref="D273:D285"/>
    <mergeCell ref="D286:D296"/>
    <mergeCell ref="D297:D303"/>
    <mergeCell ref="L159:L187"/>
    <mergeCell ref="L188:L201"/>
    <mergeCell ref="L202:L219"/>
    <mergeCell ref="L220:L226"/>
    <mergeCell ref="B202:B264"/>
    <mergeCell ref="C202:C264"/>
    <mergeCell ref="D304:D310"/>
    <mergeCell ref="D311:D319"/>
    <mergeCell ref="D320:D322"/>
    <mergeCell ref="L227:L245"/>
    <mergeCell ref="L246:L255"/>
    <mergeCell ref="L256:L264"/>
    <mergeCell ref="L265:L272"/>
    <mergeCell ref="L273:L285"/>
    <mergeCell ref="L286:L296"/>
    <mergeCell ref="L297:L303"/>
    <mergeCell ref="L304:L310"/>
    <mergeCell ref="L311:L319"/>
    <mergeCell ref="L320:L322"/>
    <mergeCell ref="A2:A37"/>
    <mergeCell ref="B2:B37"/>
    <mergeCell ref="E2:E5"/>
    <mergeCell ref="E30:E33"/>
    <mergeCell ref="E34:E37"/>
    <mergeCell ref="E38:E62"/>
    <mergeCell ref="B63:B65"/>
    <mergeCell ref="C63:C65"/>
    <mergeCell ref="E63:E65"/>
    <mergeCell ref="B38:B62"/>
    <mergeCell ref="B159:B201"/>
    <mergeCell ref="C159:C201"/>
    <mergeCell ref="D159:D187"/>
    <mergeCell ref="D188:D201"/>
    <mergeCell ref="D202:D219"/>
    <mergeCell ref="D220:D226"/>
    <mergeCell ref="D227:D245"/>
    <mergeCell ref="D246:D255"/>
    <mergeCell ref="B1:C1"/>
    <mergeCell ref="B66:B71"/>
    <mergeCell ref="C66:C71"/>
    <mergeCell ref="D66:D71"/>
    <mergeCell ref="D27:D29"/>
    <mergeCell ref="E27:E29"/>
    <mergeCell ref="L27:L29"/>
    <mergeCell ref="L30:L33"/>
    <mergeCell ref="L22:L26"/>
    <mergeCell ref="L34:L37"/>
    <mergeCell ref="B72:B130"/>
    <mergeCell ref="C72:C130"/>
    <mergeCell ref="B131:B158"/>
    <mergeCell ref="C131:C158"/>
    <mergeCell ref="D131:D142"/>
    <mergeCell ref="D143:D158"/>
    <mergeCell ref="E66:E71"/>
    <mergeCell ref="E72:E83"/>
    <mergeCell ref="L38:L62"/>
    <mergeCell ref="L63:L65"/>
    <mergeCell ref="L66:L71"/>
    <mergeCell ref="L72:L83"/>
    <mergeCell ref="L84:L100"/>
    <mergeCell ref="L101:L114"/>
    <mergeCell ref="L115:L130"/>
    <mergeCell ref="L131:L142"/>
    <mergeCell ref="L143:L158"/>
    <mergeCell ref="D6:D17"/>
    <mergeCell ref="E6:E17"/>
    <mergeCell ref="D2:D5"/>
    <mergeCell ref="D18:D21"/>
    <mergeCell ref="L6:L17"/>
    <mergeCell ref="L18:L21"/>
    <mergeCell ref="D22:D26"/>
    <mergeCell ref="E22:E26"/>
    <mergeCell ref="E18:E21"/>
    <mergeCell ref="L2:L5"/>
    <mergeCell ref="D827:D837"/>
    <mergeCell ref="D838:D854"/>
    <mergeCell ref="D855:D869"/>
    <mergeCell ref="C2:C37"/>
    <mergeCell ref="D30:D33"/>
    <mergeCell ref="D34:D37"/>
    <mergeCell ref="A38:A869"/>
    <mergeCell ref="C38:C62"/>
    <mergeCell ref="D38:D62"/>
    <mergeCell ref="D63:D65"/>
    <mergeCell ref="D722:D731"/>
    <mergeCell ref="B732:B749"/>
    <mergeCell ref="C732:C749"/>
    <mergeCell ref="D732:D741"/>
    <mergeCell ref="D742:D749"/>
    <mergeCell ref="B750:B762"/>
    <mergeCell ref="C750:C762"/>
    <mergeCell ref="D750:D757"/>
    <mergeCell ref="D758:D762"/>
    <mergeCell ref="B763:B821"/>
    <mergeCell ref="C763:C821"/>
    <mergeCell ref="D763:D775"/>
    <mergeCell ref="D776:D785"/>
    <mergeCell ref="D786:D801"/>
    <mergeCell ref="E563:E565"/>
    <mergeCell ref="D343:D360"/>
    <mergeCell ref="B361:B494"/>
    <mergeCell ref="C361:C494"/>
    <mergeCell ref="D361:D376"/>
    <mergeCell ref="D377:D386"/>
    <mergeCell ref="D387:D389"/>
    <mergeCell ref="D390:D401"/>
    <mergeCell ref="D822:D826"/>
    <mergeCell ref="D802:D821"/>
    <mergeCell ref="B822:B869"/>
    <mergeCell ref="C822:C869"/>
    <mergeCell ref="D402:D421"/>
    <mergeCell ref="D422:D435"/>
    <mergeCell ref="D436:D442"/>
    <mergeCell ref="D443:D457"/>
    <mergeCell ref="D458:D462"/>
    <mergeCell ref="D463:D467"/>
    <mergeCell ref="D468:D470"/>
    <mergeCell ref="D471:D480"/>
    <mergeCell ref="D481:D484"/>
    <mergeCell ref="D485:D487"/>
    <mergeCell ref="D488:D494"/>
    <mergeCell ref="B495:B501"/>
    <mergeCell ref="E471:E480"/>
    <mergeCell ref="E481:E484"/>
    <mergeCell ref="E485:E487"/>
    <mergeCell ref="E488:E494"/>
    <mergeCell ref="E495:E501"/>
    <mergeCell ref="E502:E522"/>
    <mergeCell ref="E523:E528"/>
    <mergeCell ref="E529:E540"/>
    <mergeCell ref="E541:E562"/>
    <mergeCell ref="E387:E389"/>
    <mergeCell ref="E390:E401"/>
    <mergeCell ref="E402:E421"/>
    <mergeCell ref="E422:E435"/>
    <mergeCell ref="E436:E442"/>
    <mergeCell ref="E443:E457"/>
    <mergeCell ref="E458:E462"/>
    <mergeCell ref="E463:E467"/>
    <mergeCell ref="E468:E470"/>
    <mergeCell ref="E304:E310"/>
    <mergeCell ref="E311:E319"/>
    <mergeCell ref="E320:E322"/>
    <mergeCell ref="E323:E327"/>
    <mergeCell ref="E328:E339"/>
    <mergeCell ref="E340:E342"/>
    <mergeCell ref="E343:E360"/>
    <mergeCell ref="E361:E376"/>
    <mergeCell ref="E377:E386"/>
    <mergeCell ref="E159:E187"/>
    <mergeCell ref="E188:E201"/>
    <mergeCell ref="E227:E245"/>
    <mergeCell ref="E246:E255"/>
    <mergeCell ref="E256:E264"/>
    <mergeCell ref="E265:E272"/>
    <mergeCell ref="E273:E285"/>
    <mergeCell ref="E286:E296"/>
    <mergeCell ref="E297:E303"/>
    <mergeCell ref="E202:E219"/>
    <mergeCell ref="E220:E226"/>
    <mergeCell ref="D72:D83"/>
    <mergeCell ref="D84:D100"/>
    <mergeCell ref="E84:E100"/>
    <mergeCell ref="E101:E114"/>
    <mergeCell ref="D101:D114"/>
    <mergeCell ref="D115:D130"/>
    <mergeCell ref="E115:E130"/>
    <mergeCell ref="E131:E142"/>
    <mergeCell ref="E143:E158"/>
    <mergeCell ref="E838:E854"/>
    <mergeCell ref="E855:E869"/>
    <mergeCell ref="E742:E749"/>
    <mergeCell ref="E750:E757"/>
    <mergeCell ref="E758:E762"/>
    <mergeCell ref="E763:E775"/>
    <mergeCell ref="E776:E785"/>
    <mergeCell ref="E786:E801"/>
    <mergeCell ref="E802:E821"/>
    <mergeCell ref="E695:E704"/>
    <mergeCell ref="E705:E707"/>
    <mergeCell ref="E708:E712"/>
    <mergeCell ref="E713:E718"/>
    <mergeCell ref="E719:E721"/>
    <mergeCell ref="E722:E731"/>
    <mergeCell ref="E732:E741"/>
    <mergeCell ref="E822:E826"/>
    <mergeCell ref="E827:E837"/>
    <mergeCell ref="B674:B682"/>
    <mergeCell ref="C674:C682"/>
    <mergeCell ref="D674:D682"/>
    <mergeCell ref="B683:B731"/>
    <mergeCell ref="C683:C731"/>
    <mergeCell ref="D683:D694"/>
    <mergeCell ref="D695:D704"/>
    <mergeCell ref="D705:D707"/>
    <mergeCell ref="D708:D712"/>
    <mergeCell ref="D713:D718"/>
    <mergeCell ref="D719:D721"/>
    <mergeCell ref="D644:D656"/>
    <mergeCell ref="D657:D668"/>
    <mergeCell ref="D563:D565"/>
    <mergeCell ref="B566:B673"/>
    <mergeCell ref="C566:C673"/>
    <mergeCell ref="D566:D573"/>
    <mergeCell ref="D574:D593"/>
    <mergeCell ref="D594:D610"/>
    <mergeCell ref="D611:D643"/>
    <mergeCell ref="D669:D673"/>
  </mergeCells>
  <phoneticPr fontId="3"/>
  <conditionalFormatting sqref="D6:K26">
    <cfRule type="expression" dxfId="1782" priority="1887" stopIfTrue="1">
      <formula>AND(ISBLANK($F$2),ISBLANK($F$3))</formula>
    </cfRule>
  </conditionalFormatting>
  <conditionalFormatting sqref="D227:K245">
    <cfRule type="expression" dxfId="1781" priority="1822" stopIfTrue="1">
      <formula>COUNTIF($F$220:$F$224,"&lt;&gt;")=0</formula>
    </cfRule>
  </conditionalFormatting>
  <conditionalFormatting sqref="D265:K310">
    <cfRule type="expression" dxfId="1780" priority="1877" stopIfTrue="1">
      <formula>AND(ISBLANK($F$31),ISBLANK($F$32))</formula>
    </cfRule>
  </conditionalFormatting>
  <conditionalFormatting sqref="D311:K319">
    <cfRule type="expression" dxfId="1779" priority="1886" stopIfTrue="1">
      <formula>AND(ISBLANK($F$28),ISBLANK($F$29))</formula>
    </cfRule>
  </conditionalFormatting>
  <conditionalFormatting sqref="D320:K327">
    <cfRule type="expression" dxfId="1778" priority="1875" stopIfTrue="1">
      <formula>AND(ISBLANK($F$31),ISBLANK($F$32))</formula>
    </cfRule>
  </conditionalFormatting>
  <conditionalFormatting sqref="D323:K327">
    <cfRule type="expression" dxfId="1777" priority="1874" stopIfTrue="1">
      <formula>ISBLANK($F$320)</formula>
    </cfRule>
  </conditionalFormatting>
  <conditionalFormatting sqref="D328:K339">
    <cfRule type="expression" dxfId="1776" priority="1873" stopIfTrue="1">
      <formula>AND(ISBLANK($F$31),ISBLANK($F$32))</formula>
    </cfRule>
  </conditionalFormatting>
  <conditionalFormatting sqref="D340:K360">
    <cfRule type="expression" dxfId="1775" priority="1884" stopIfTrue="1">
      <formula>AND(ISBLANK($F$28),ISBLANK($F$29))</formula>
    </cfRule>
  </conditionalFormatting>
  <conditionalFormatting sqref="D343:K360">
    <cfRule type="expression" dxfId="1774" priority="1883" stopIfTrue="1">
      <formula>ISBLANK($F$340)</formula>
    </cfRule>
  </conditionalFormatting>
  <conditionalFormatting sqref="D361:K401">
    <cfRule type="expression" dxfId="1773" priority="1859" stopIfTrue="1">
      <formula>AND(ISBLANK($F$35),ISBLANK($F$36))</formula>
    </cfRule>
  </conditionalFormatting>
  <conditionalFormatting sqref="D390:K401">
    <cfRule type="expression" dxfId="1772" priority="1858" stopIfTrue="1">
      <formula>ISBLANK($F$387)</formula>
    </cfRule>
  </conditionalFormatting>
  <conditionalFormatting sqref="D402:K462">
    <cfRule type="expression" dxfId="1771" priority="1853" stopIfTrue="1">
      <formula>AND(ISBLANK($F$35),ISBLANK($F$36))</formula>
    </cfRule>
  </conditionalFormatting>
  <conditionalFormatting sqref="D463:K470">
    <cfRule type="expression" dxfId="1770" priority="1871" stopIfTrue="1">
      <formula>AND(ISBLANK($F$34),ISBLANK($F$36))</formula>
    </cfRule>
  </conditionalFormatting>
  <conditionalFormatting sqref="D468:K470">
    <cfRule type="expression" dxfId="1769" priority="1870" stopIfTrue="1">
      <formula>ISBLANK($F$463)</formula>
    </cfRule>
  </conditionalFormatting>
  <conditionalFormatting sqref="D471:K480">
    <cfRule type="expression" dxfId="1768" priority="1869" stopIfTrue="1">
      <formula>AND(ISBLANK($F$34),ISBLANK($F$36))</formula>
    </cfRule>
    <cfRule type="expression" dxfId="1767" priority="1868" stopIfTrue="1">
      <formula>ISBLANK($F$464)</formula>
    </cfRule>
  </conditionalFormatting>
  <conditionalFormatting sqref="D481:K484">
    <cfRule type="expression" dxfId="1766" priority="1867" stopIfTrue="1">
      <formula>AND(ISBLANK($F$34),ISBLANK($F$36))</formula>
    </cfRule>
    <cfRule type="expression" dxfId="1765" priority="1866" stopIfTrue="1">
      <formula>COUNTIF($F$465:$F$466,"&lt;&gt;")=0</formula>
    </cfRule>
  </conditionalFormatting>
  <conditionalFormatting sqref="D485:K494">
    <cfRule type="expression" dxfId="1764" priority="1864" stopIfTrue="1">
      <formula>AND(ISBLANK($F$34),ISBLANK($F$36))</formula>
    </cfRule>
  </conditionalFormatting>
  <conditionalFormatting sqref="D488:K494">
    <cfRule type="expression" dxfId="1763" priority="1863" stopIfTrue="1">
      <formula>ISBLANK($F$485)</formula>
    </cfRule>
  </conditionalFormatting>
  <conditionalFormatting sqref="D495:K501">
    <cfRule type="expression" dxfId="1762" priority="1852" stopIfTrue="1">
      <formula>AND(ISBLANK($F$35),ISBLANK($F$36))</formula>
    </cfRule>
  </conditionalFormatting>
  <conditionalFormatting sqref="D502:K522">
    <cfRule type="expression" dxfId="1761" priority="1882" stopIfTrue="1">
      <formula>AND(ISBLANK($F$28),ISBLANK($F$29))</formula>
    </cfRule>
  </conditionalFormatting>
  <conditionalFormatting sqref="D523:K540">
    <cfRule type="expression" dxfId="1760" priority="1850" stopIfTrue="1">
      <formula>AND(ISBLANK($F$35),ISBLANK($F$36))</formula>
    </cfRule>
  </conditionalFormatting>
  <conditionalFormatting sqref="D529:K562">
    <cfRule type="expression" dxfId="1759" priority="1847" stopIfTrue="1">
      <formula>AND(ISBLANK($F$523),ISBLANK($F$524))</formula>
    </cfRule>
  </conditionalFormatting>
  <conditionalFormatting sqref="D541:K562">
    <cfRule type="expression" dxfId="1758" priority="1848" stopIfTrue="1">
      <formula>AND(ISBLANK($F$35),ISBLANK($F$36))</formula>
    </cfRule>
  </conditionalFormatting>
  <conditionalFormatting sqref="D563:K565">
    <cfRule type="expression" dxfId="1757" priority="1846" stopIfTrue="1">
      <formula>AND(ISBLANK($F$35),ISBLANK($F$36))</formula>
    </cfRule>
    <cfRule type="expression" dxfId="1756" priority="1845" stopIfTrue="1">
      <formula>AND(ISBLANK($F$525),ISBLANK($F$526))</formula>
    </cfRule>
  </conditionalFormatting>
  <conditionalFormatting sqref="D566:K712">
    <cfRule type="expression" dxfId="1755" priority="1833" stopIfTrue="1">
      <formula>AND(ISBLANK($F$35),ISBLANK($F$36))</formula>
    </cfRule>
  </conditionalFormatting>
  <conditionalFormatting sqref="D708:K718">
    <cfRule type="expression" dxfId="1754" priority="1830" stopIfTrue="1">
      <formula>ISBLANK($F$705)</formula>
    </cfRule>
  </conditionalFormatting>
  <conditionalFormatting sqref="D713:K718">
    <cfRule type="expression" dxfId="1753" priority="1831" stopIfTrue="1">
      <formula>AND(ISBLANK($F$35),ISBLANK($F$36))</formula>
    </cfRule>
  </conditionalFormatting>
  <conditionalFormatting sqref="D719:K731">
    <cfRule type="expression" dxfId="1752" priority="1828" stopIfTrue="1">
      <formula>AND(ISBLANK($F$35),ISBLANK($F$36))</formula>
    </cfRule>
  </conditionalFormatting>
  <conditionalFormatting sqref="D722:K731">
    <cfRule type="expression" dxfId="1751" priority="1827" stopIfTrue="1">
      <formula>ISBLANK($F$719)</formula>
    </cfRule>
  </conditionalFormatting>
  <conditionalFormatting sqref="D732:K762">
    <cfRule type="expression" dxfId="1750" priority="1823" stopIfTrue="1">
      <formula>AND(ISBLANK($F$35),ISBLANK($F$36))</formula>
    </cfRule>
  </conditionalFormatting>
  <conditionalFormatting sqref="D827:K854">
    <cfRule type="expression" dxfId="1749" priority="1820" stopIfTrue="1">
      <formula>AND(ISBLANK($F$822),ISBLANK($F$823),ISBLANK($F$824))</formula>
    </cfRule>
  </conditionalFormatting>
  <conditionalFormatting sqref="D855:K869">
    <cfRule type="expression" dxfId="1748" priority="1819" stopIfTrue="1">
      <formula>AND(ISBLANK($F$823),ISBLANK($F$824))</formula>
    </cfRule>
  </conditionalFormatting>
  <conditionalFormatting sqref="F2:K2">
    <cfRule type="expression" dxfId="1747" priority="1816" stopIfTrue="1">
      <formula>AND(COUNTIF($F2:$F3,"&lt;&gt;")&gt;0,COUNTIF($F$4:$F$5,"&lt;&gt;")&gt;0)</formula>
    </cfRule>
    <cfRule type="expression" dxfId="1746" priority="1818" stopIfTrue="1">
      <formula>AND(ISBLANK($F$2),COUNTIF($F$4:$F$5,"&lt;&gt;")&gt;0)</formula>
    </cfRule>
  </conditionalFormatting>
  <conditionalFormatting sqref="F3:K3">
    <cfRule type="expression" dxfId="1745" priority="1815" stopIfTrue="1">
      <formula>AND(COUNTIF($F2:$F3,"&lt;&gt;")&gt;0,COUNTIF($F$4:$F$5,"&lt;&gt;")&gt;0)</formula>
    </cfRule>
    <cfRule type="expression" dxfId="1744" priority="1817" stopIfTrue="1">
      <formula>AND(ISBLANK($F$3),COUNTIF($F$4:$F$5,"&lt;&gt;")&gt;0)</formula>
    </cfRule>
  </conditionalFormatting>
  <conditionalFormatting sqref="F4:K4">
    <cfRule type="expression" dxfId="1743" priority="1814" stopIfTrue="1">
      <formula>OR(COUNTIF($F2:$F3,"&lt;&gt;")&gt;0,AND(ISBLANK($F4),COUNTIF($F$4:$F$5,"&lt;&gt;")=1))</formula>
    </cfRule>
    <cfRule type="expression" dxfId="1742" priority="1812" stopIfTrue="1">
      <formula>OR(AND(COUNTIF($F2:$F3,"&lt;&gt;")&gt;0,COUNTIF($F$4:$F$5,"&lt;&gt;")&gt;0),COUNTIF($F$4:$F$5,"&lt;&gt;")&gt;1)</formula>
    </cfRule>
  </conditionalFormatting>
  <conditionalFormatting sqref="F5:K5">
    <cfRule type="expression" dxfId="1741" priority="1811" stopIfTrue="1">
      <formula>OR(AND(COUNTIF($F2:$F3,"&lt;&gt;")&gt;0,COUNTIF($F$4:$F$5,"&lt;&gt;")&gt;0),COUNTIF($F$4:$F$5,"&lt;&gt;")&gt;1)</formula>
    </cfRule>
    <cfRule type="expression" dxfId="1740" priority="1813" stopIfTrue="1">
      <formula>OR(COUNTIF($F2:$F3,"&lt;&gt;")&gt;0,AND(ISBLANK($F5),COUNTIF($F$4:$F$5,"&lt;&gt;")=1))</formula>
    </cfRule>
  </conditionalFormatting>
  <conditionalFormatting sqref="F6:K6">
    <cfRule type="expression" dxfId="1739" priority="1799" stopIfTrue="1">
      <formula>AND(COUNTIF($F6:$F15,"&lt;&gt;")&gt;0,COUNTIF($F$16:$F$17,"&lt;&gt;")&gt;0)</formula>
    </cfRule>
    <cfRule type="expression" dxfId="1738" priority="1809" stopIfTrue="1">
      <formula>AND(ISBLANK($F$6),COUNTIF($F$16:$F$17,"&lt;&gt;")&gt;0)</formula>
    </cfRule>
  </conditionalFormatting>
  <conditionalFormatting sqref="F7:K7">
    <cfRule type="expression" dxfId="1737" priority="1798" stopIfTrue="1">
      <formula>AND(COUNTIF($F6:$F15,"&lt;&gt;")&gt;0,COUNTIF($F$16:$F$17,"&lt;&gt;")&gt;0)</formula>
    </cfRule>
    <cfRule type="expression" dxfId="1736" priority="1808" stopIfTrue="1">
      <formula>AND(ISBLANK($F$7),COUNTIF($F$16:$F$17,"&lt;&gt;")&gt;0)</formula>
    </cfRule>
  </conditionalFormatting>
  <conditionalFormatting sqref="F8:K8">
    <cfRule type="expression" dxfId="1735" priority="1797" stopIfTrue="1">
      <formula>AND(COUNTIF($F6:$F15,"&lt;&gt;")&gt;0,COUNTIF($F$16:$F$17,"&lt;&gt;")&gt;0)</formula>
    </cfRule>
    <cfRule type="expression" dxfId="1734" priority="1807" stopIfTrue="1">
      <formula>AND(ISBLANK($F$8),COUNTIF($F$16:$F$17,"&lt;&gt;")&gt;0)</formula>
    </cfRule>
  </conditionalFormatting>
  <conditionalFormatting sqref="F9:K9">
    <cfRule type="expression" dxfId="1733" priority="1796" stopIfTrue="1">
      <formula>AND(COUNTIF($F6:$F15,"&lt;&gt;")&gt;0,COUNTIF($F$16:$F$17,"&lt;&gt;")&gt;0)</formula>
    </cfRule>
    <cfRule type="expression" dxfId="1732" priority="1806" stopIfTrue="1">
      <formula>AND(ISBLANK($F$9),COUNTIF($F$16:$F$17,"&lt;&gt;")&gt;0)</formula>
    </cfRule>
  </conditionalFormatting>
  <conditionalFormatting sqref="F10:K10">
    <cfRule type="expression" dxfId="1731" priority="1795" stopIfTrue="1">
      <formula>AND(COUNTIF($F6:$F15,"&lt;&gt;")&gt;0,COUNTIF($F$16:$F$17,"&lt;&gt;")&gt;0)</formula>
    </cfRule>
    <cfRule type="expression" dxfId="1730" priority="1805" stopIfTrue="1">
      <formula>AND(ISBLANK($F$10),COUNTIF($F$16:$F$17,"&lt;&gt;")&gt;0)</formula>
    </cfRule>
  </conditionalFormatting>
  <conditionalFormatting sqref="F11:K11">
    <cfRule type="expression" dxfId="1729" priority="1794" stopIfTrue="1">
      <formula>AND(COUNTIF($F6:$F15,"&lt;&gt;")&gt;0,COUNTIF($F$16:$F$17,"&lt;&gt;")&gt;0)</formula>
    </cfRule>
    <cfRule type="expression" dxfId="1728" priority="1804" stopIfTrue="1">
      <formula>AND(ISBLANK($F$11),COUNTIF($F$16:$F$17,"&lt;&gt;")&gt;0)</formula>
    </cfRule>
  </conditionalFormatting>
  <conditionalFormatting sqref="F12:K12">
    <cfRule type="expression" dxfId="1727" priority="1803" stopIfTrue="1">
      <formula>AND(ISBLANK($F$12),COUNTIF($F$16:$F$17,"&lt;&gt;")&gt;0)</formula>
    </cfRule>
    <cfRule type="expression" dxfId="1726" priority="1793" stopIfTrue="1">
      <formula>AND(COUNTIF($F6:$F15,"&lt;&gt;")&gt;0,COUNTIF($F$16:$F$17,"&lt;&gt;")&gt;0)</formula>
    </cfRule>
  </conditionalFormatting>
  <conditionalFormatting sqref="F13:K13">
    <cfRule type="expression" dxfId="1725" priority="1792" stopIfTrue="1">
      <formula>AND(COUNTIF($F6:$F15,"&lt;&gt;")&gt;0,COUNTIF($F$16:$F$17,"&lt;&gt;")&gt;0)</formula>
    </cfRule>
    <cfRule type="expression" dxfId="1724" priority="1802" stopIfTrue="1">
      <formula>AND(ISBLANK($F$13),COUNTIF($F$16:$F$17,"&lt;&gt;")&gt;0)</formula>
    </cfRule>
  </conditionalFormatting>
  <conditionalFormatting sqref="F14:K14">
    <cfRule type="expression" dxfId="1723" priority="1791" stopIfTrue="1">
      <formula>AND(COUNTIF($F6:$F15,"&lt;&gt;")&gt;0,COUNTIF($F$16:$F$17,"&lt;&gt;")&gt;0)</formula>
    </cfRule>
    <cfRule type="expression" dxfId="1722" priority="1801" stopIfTrue="1">
      <formula>AND(ISBLANK($F$14),COUNTIF($F$16:$F$17,"&lt;&gt;")&gt;0)</formula>
    </cfRule>
  </conditionalFormatting>
  <conditionalFormatting sqref="F15:K15">
    <cfRule type="expression" dxfId="1721" priority="1790" stopIfTrue="1">
      <formula>AND(COUNTIF($F6:$F15,"&lt;&gt;")&gt;0,COUNTIF($F$16:$F$17,"&lt;&gt;")&gt;0)</formula>
    </cfRule>
    <cfRule type="expression" dxfId="1720" priority="1800" stopIfTrue="1">
      <formula>AND(ISBLANK($F$15),COUNTIF($F$16:$F$17,"&lt;&gt;")&gt;0)</formula>
    </cfRule>
  </conditionalFormatting>
  <conditionalFormatting sqref="F16:K16">
    <cfRule type="expression" dxfId="1719" priority="1787" stopIfTrue="1">
      <formula>OR(AND(COUNTIF($F6:$F15,"&lt;&gt;")&gt;0,COUNTIF($F$16:$F$17,"&lt;&gt;")&gt;0),COUNTIF($F$16:$F$17,"&lt;&gt;")&gt;1)</formula>
    </cfRule>
    <cfRule type="expression" dxfId="1718" priority="1789" stopIfTrue="1">
      <formula>OR(COUNTIF($F6:$F15,"&lt;&gt;")&gt;0,AND(ISBLANK($F16),COUNTIF($F$16:$F$17,"&lt;&gt;")=1))</formula>
    </cfRule>
  </conditionalFormatting>
  <conditionalFormatting sqref="F17:K17">
    <cfRule type="expression" dxfId="1717" priority="1786" stopIfTrue="1">
      <formula>OR(AND(COUNTIF($F6:$F15,"&lt;&gt;")&gt;0,COUNTIF($F$16:$F$17,"&lt;&gt;")&gt;0),COUNTIF($F$16:$F$17,"&lt;&gt;")&gt;1)</formula>
    </cfRule>
    <cfRule type="expression" dxfId="1716" priority="1788" stopIfTrue="1">
      <formula>OR(COUNTIF($F6:$F15,"&lt;&gt;")&gt;0,AND(ISBLANK($F17),COUNTIF($F$16:$F$17,"&lt;&gt;")=1))</formula>
    </cfRule>
  </conditionalFormatting>
  <conditionalFormatting sqref="F18:K18">
    <cfRule type="expression" dxfId="1715" priority="1784" stopIfTrue="1">
      <formula>AND(ISBLANK($F$18),COUNTIF($F$20:$F$21,"&lt;&gt;")&gt;0)</formula>
    </cfRule>
    <cfRule type="expression" dxfId="1714" priority="1782" stopIfTrue="1">
      <formula>AND(COUNTIF($F18:$F19,"&lt;&gt;")&gt;0,COUNTIF($F$20:$F$21,"&lt;&gt;")&gt;0)</formula>
    </cfRule>
  </conditionalFormatting>
  <conditionalFormatting sqref="F19:K19">
    <cfRule type="expression" dxfId="1713" priority="1783" stopIfTrue="1">
      <formula>AND(ISBLANK($F$19),COUNTIF($F$20:$F$21,"&lt;&gt;")&gt;0)</formula>
    </cfRule>
    <cfRule type="expression" dxfId="1712" priority="1781" stopIfTrue="1">
      <formula>AND(COUNTIF($F18:$F19,"&lt;&gt;")&gt;0,COUNTIF($F$20:$F$21,"&lt;&gt;")&gt;0)</formula>
    </cfRule>
  </conditionalFormatting>
  <conditionalFormatting sqref="F20:K20">
    <cfRule type="expression" dxfId="1711" priority="1780" stopIfTrue="1">
      <formula>OR(COUNTIF($F18:$F19,"&lt;&gt;")&gt;0,AND(ISBLANK($F20),COUNTIF($F$20:$F$21,"&lt;&gt;")=1))</formula>
    </cfRule>
    <cfRule type="expression" dxfId="1710" priority="1778" stopIfTrue="1">
      <formula>OR(AND(COUNTIF($F18:$F19,"&lt;&gt;")&gt;0,COUNTIF($F$20:$F$21,"&lt;&gt;")&gt;0),COUNTIF($F$20:$F$21,"&lt;&gt;")&gt;1)</formula>
    </cfRule>
  </conditionalFormatting>
  <conditionalFormatting sqref="F21:K21">
    <cfRule type="expression" dxfId="1709" priority="1777" stopIfTrue="1">
      <formula>OR(AND(COUNTIF($F18:$F19,"&lt;&gt;")&gt;0,COUNTIF($F$20:$F$21,"&lt;&gt;")&gt;0),COUNTIF($F$20:$F$21,"&lt;&gt;")&gt;1)</formula>
    </cfRule>
    <cfRule type="expression" dxfId="1708" priority="1779" stopIfTrue="1">
      <formula>OR(COUNTIF($F18:$F19,"&lt;&gt;")&gt;0,AND(ISBLANK($F21),COUNTIF($F$20:$F$21,"&lt;&gt;")=1))</formula>
    </cfRule>
  </conditionalFormatting>
  <conditionalFormatting sqref="F22:K22">
    <cfRule type="expression" dxfId="1707" priority="1772" stopIfTrue="1">
      <formula>AND(COUNTIF($F22:$F24,"&lt;&gt;")&gt;0,COUNTIF($F$25:$F$26,"&lt;&gt;")&gt;0)</formula>
    </cfRule>
    <cfRule type="expression" dxfId="1706" priority="1775" stopIfTrue="1">
      <formula>AND(ISBLANK($F$22),COUNTIF($F$25:$F$26,"&lt;&gt;")&gt;0)</formula>
    </cfRule>
  </conditionalFormatting>
  <conditionalFormatting sqref="F23:K23">
    <cfRule type="expression" dxfId="1705" priority="1771" stopIfTrue="1">
      <formula>AND(COUNTIF($F22:$F24,"&lt;&gt;")&gt;0,COUNTIF($F$25:$F$26,"&lt;&gt;")&gt;0)</formula>
    </cfRule>
    <cfRule type="expression" dxfId="1704" priority="1774" stopIfTrue="1">
      <formula>AND(ISBLANK($F$23),COUNTIF($F$25:$F$26,"&lt;&gt;")&gt;0)</formula>
    </cfRule>
  </conditionalFormatting>
  <conditionalFormatting sqref="F24:K24">
    <cfRule type="expression" dxfId="1703" priority="1770" stopIfTrue="1">
      <formula>AND(COUNTIF($F22:$F24,"&lt;&gt;")&gt;0,COUNTIF($F$25:$F$26,"&lt;&gt;")&gt;0)</formula>
    </cfRule>
    <cfRule type="expression" dxfId="1702" priority="1773" stopIfTrue="1">
      <formula>AND(ISBLANK($F$24),COUNTIF($F$25:$F$26,"&lt;&gt;")&gt;0)</formula>
    </cfRule>
  </conditionalFormatting>
  <conditionalFormatting sqref="F25:K25">
    <cfRule type="expression" dxfId="1701" priority="1767" stopIfTrue="1">
      <formula>OR(AND(COUNTIF($F22:$F24,"&lt;&gt;")&gt;0,COUNTIF($F$25:$F$26,"&lt;&gt;")&gt;0),COUNTIF($F$25:$F$26,"&lt;&gt;")&gt;1)</formula>
    </cfRule>
    <cfRule type="expression" dxfId="1700" priority="1769" stopIfTrue="1">
      <formula>OR(COUNTIF($F22:$F24,"&lt;&gt;")&gt;0,AND(ISBLANK($F25),COUNTIF($F$25:$F$26,"&lt;&gt;")=1))</formula>
    </cfRule>
  </conditionalFormatting>
  <conditionalFormatting sqref="F26:K26">
    <cfRule type="expression" dxfId="1699" priority="1768" stopIfTrue="1">
      <formula>OR(COUNTIF($F22:$F24,"&lt;&gt;")&gt;0,AND(ISBLANK($F26),COUNTIF($F$25:$F$26,"&lt;&gt;")=1))</formula>
    </cfRule>
    <cfRule type="expression" dxfId="1698" priority="1766" stopIfTrue="1">
      <formula>OR(AND(COUNTIF($F22:$F24,"&lt;&gt;")&gt;0,COUNTIF($F$25:$F$26,"&lt;&gt;")&gt;0),COUNTIF($F$25:$F$26,"&lt;&gt;")&gt;1)</formula>
    </cfRule>
  </conditionalFormatting>
  <conditionalFormatting sqref="F27:K29">
    <cfRule type="expression" dxfId="1697" priority="1762" stopIfTrue="1">
      <formula>AND(ISBLANK($F27),COUNTIF($F$27:$F$29,"&lt;&gt;")=1)</formula>
    </cfRule>
    <cfRule type="expression" dxfId="1696" priority="1759" stopIfTrue="1">
      <formula>COUNTIF($F$27:$F$29,"&lt;&gt;")&gt;1</formula>
    </cfRule>
  </conditionalFormatting>
  <conditionalFormatting sqref="F30:K33">
    <cfRule type="expression" dxfId="1695" priority="1750" stopIfTrue="1">
      <formula>COUNTIF($F$30:$F$33,"&lt;&gt;")&gt;1</formula>
    </cfRule>
    <cfRule type="expression" dxfId="1694" priority="1754" stopIfTrue="1">
      <formula>AND(ISBLANK($F30),COUNTIF($F$30:$F$33,"&lt;&gt;")=1)</formula>
    </cfRule>
  </conditionalFormatting>
  <conditionalFormatting sqref="F34:K37">
    <cfRule type="expression" dxfId="1693" priority="1745" stopIfTrue="1">
      <formula>AND(ISBLANK($F34),COUNTIF($F$34:$F$37,"&lt;&gt;")=1)</formula>
    </cfRule>
    <cfRule type="expression" dxfId="1692" priority="1741" stopIfTrue="1">
      <formula>COUNTIF($F$34:$F$37,"&lt;&gt;")&gt;1</formula>
    </cfRule>
  </conditionalFormatting>
  <conditionalFormatting sqref="F38:K38">
    <cfRule type="expression" dxfId="1691" priority="1739" stopIfTrue="1">
      <formula>AND(ISBLANK($F$38),COUNTIF($F$61:$F$62,"&lt;&gt;")&gt;0)</formula>
    </cfRule>
    <cfRule type="expression" dxfId="1690" priority="1716" stopIfTrue="1">
      <formula>AND(COUNTIF($F38:$F60,"&lt;&gt;")&gt;0,COUNTIF($F$61:$F$62,"&lt;&gt;")&gt;0)</formula>
    </cfRule>
  </conditionalFormatting>
  <conditionalFormatting sqref="F39:K39">
    <cfRule type="expression" dxfId="1689" priority="1738" stopIfTrue="1">
      <formula>AND(ISBLANK($F$39),COUNTIF($F$61:$F$62,"&lt;&gt;")&gt;0)</formula>
    </cfRule>
    <cfRule type="expression" dxfId="1688" priority="1715" stopIfTrue="1">
      <formula>AND(COUNTIF($F38:$F60,"&lt;&gt;")&gt;0,COUNTIF($F$61:$F$62,"&lt;&gt;")&gt;0)</formula>
    </cfRule>
  </conditionalFormatting>
  <conditionalFormatting sqref="F40:K40">
    <cfRule type="expression" dxfId="1687" priority="1737" stopIfTrue="1">
      <formula>AND(ISBLANK($F$40),COUNTIF($F$61:$F$62,"&lt;&gt;")&gt;0)</formula>
    </cfRule>
    <cfRule type="expression" dxfId="1686" priority="1714" stopIfTrue="1">
      <formula>AND(COUNTIF($F38:$F60,"&lt;&gt;")&gt;0,COUNTIF($F$61:$F$62,"&lt;&gt;")&gt;0)</formula>
    </cfRule>
  </conditionalFormatting>
  <conditionalFormatting sqref="F41:K41">
    <cfRule type="expression" dxfId="1685" priority="1736" stopIfTrue="1">
      <formula>AND(ISBLANK($F$41),COUNTIF($F$61:$F$62,"&lt;&gt;")&gt;0)</formula>
    </cfRule>
    <cfRule type="expression" dxfId="1684" priority="1713" stopIfTrue="1">
      <formula>AND(COUNTIF($F38:$F60,"&lt;&gt;")&gt;0,COUNTIF($F$61:$F$62,"&lt;&gt;")&gt;0)</formula>
    </cfRule>
  </conditionalFormatting>
  <conditionalFormatting sqref="F42:K42">
    <cfRule type="expression" dxfId="1683" priority="1712" stopIfTrue="1">
      <formula>AND(COUNTIF($F38:$F60,"&lt;&gt;")&gt;0,COUNTIF($F$61:$F$62,"&lt;&gt;")&gt;0)</formula>
    </cfRule>
    <cfRule type="expression" dxfId="1682" priority="1735" stopIfTrue="1">
      <formula>AND(ISBLANK($F$42),COUNTIF($F$61:$F$62,"&lt;&gt;")&gt;0)</formula>
    </cfRule>
  </conditionalFormatting>
  <conditionalFormatting sqref="F43:K43">
    <cfRule type="expression" dxfId="1681" priority="1711" stopIfTrue="1">
      <formula>AND(COUNTIF($F38:$F60,"&lt;&gt;")&gt;0,COUNTIF($F$61:$F$62,"&lt;&gt;")&gt;0)</formula>
    </cfRule>
    <cfRule type="expression" dxfId="1680" priority="1734" stopIfTrue="1">
      <formula>AND(ISBLANK($F$43),COUNTIF($F$61:$F$62,"&lt;&gt;")&gt;0)</formula>
    </cfRule>
  </conditionalFormatting>
  <conditionalFormatting sqref="F44:K44">
    <cfRule type="expression" dxfId="1679" priority="1710" stopIfTrue="1">
      <formula>AND(COUNTIF($F38:$F60,"&lt;&gt;")&gt;0,COUNTIF($F$61:$F$62,"&lt;&gt;")&gt;0)</formula>
    </cfRule>
    <cfRule type="expression" dxfId="1678" priority="1733" stopIfTrue="1">
      <formula>AND(ISBLANK($F$44),COUNTIF($F$61:$F$62,"&lt;&gt;")&gt;0)</formula>
    </cfRule>
  </conditionalFormatting>
  <conditionalFormatting sqref="F45:K45">
    <cfRule type="expression" dxfId="1677" priority="1709" stopIfTrue="1">
      <formula>AND(COUNTIF($F38:$F60,"&lt;&gt;")&gt;0,COUNTIF($F$61:$F$62,"&lt;&gt;")&gt;0)</formula>
    </cfRule>
    <cfRule type="expression" dxfId="1676" priority="1732" stopIfTrue="1">
      <formula>AND(ISBLANK($F$45),COUNTIF($F$61:$F$62,"&lt;&gt;")&gt;0)</formula>
    </cfRule>
  </conditionalFormatting>
  <conditionalFormatting sqref="F46:K46">
    <cfRule type="expression" dxfId="1675" priority="1731" stopIfTrue="1">
      <formula>AND(ISBLANK($F$46),COUNTIF($F$61:$F$62,"&lt;&gt;")&gt;0)</formula>
    </cfRule>
    <cfRule type="expression" dxfId="1674" priority="1708" stopIfTrue="1">
      <formula>AND(COUNTIF($F38:$F60,"&lt;&gt;")&gt;0,COUNTIF($F$61:$F$62,"&lt;&gt;")&gt;0)</formula>
    </cfRule>
  </conditionalFormatting>
  <conditionalFormatting sqref="F47:K47">
    <cfRule type="expression" dxfId="1673" priority="1730" stopIfTrue="1">
      <formula>AND(ISBLANK($F$47),COUNTIF($F$61:$F$62,"&lt;&gt;")&gt;0)</formula>
    </cfRule>
    <cfRule type="expression" dxfId="1672" priority="1707" stopIfTrue="1">
      <formula>AND(COUNTIF($F38:$F60,"&lt;&gt;")&gt;0,COUNTIF($F$61:$F$62,"&lt;&gt;")&gt;0)</formula>
    </cfRule>
  </conditionalFormatting>
  <conditionalFormatting sqref="F48:K48">
    <cfRule type="expression" dxfId="1671" priority="1729" stopIfTrue="1">
      <formula>AND(ISBLANK($F$48),COUNTIF($F$61:$F$62,"&lt;&gt;")&gt;0)</formula>
    </cfRule>
    <cfRule type="expression" dxfId="1670" priority="1706" stopIfTrue="1">
      <formula>AND(COUNTIF($F38:$F60,"&lt;&gt;")&gt;0,COUNTIF($F$61:$F$62,"&lt;&gt;")&gt;0)</formula>
    </cfRule>
  </conditionalFormatting>
  <conditionalFormatting sqref="F49:K49">
    <cfRule type="expression" dxfId="1669" priority="1728" stopIfTrue="1">
      <formula>AND(ISBLANK($F$49),COUNTIF($F$61:$F$62,"&lt;&gt;")&gt;0)</formula>
    </cfRule>
    <cfRule type="expression" dxfId="1668" priority="1705" stopIfTrue="1">
      <formula>AND(COUNTIF($F38:$F60,"&lt;&gt;")&gt;0,COUNTIF($F$61:$F$62,"&lt;&gt;")&gt;0)</formula>
    </cfRule>
  </conditionalFormatting>
  <conditionalFormatting sqref="F50:K50">
    <cfRule type="expression" dxfId="1667" priority="1727" stopIfTrue="1">
      <formula>AND(ISBLANK($F$50),COUNTIF($F$61:$F$62,"&lt;&gt;")&gt;0)</formula>
    </cfRule>
    <cfRule type="expression" dxfId="1666" priority="1704" stopIfTrue="1">
      <formula>AND(COUNTIF($F38:$F60,"&lt;&gt;")&gt;0,COUNTIF($F$61:$F$62,"&lt;&gt;")&gt;0)</formula>
    </cfRule>
  </conditionalFormatting>
  <conditionalFormatting sqref="F51:K51">
    <cfRule type="expression" dxfId="1665" priority="1726" stopIfTrue="1">
      <formula>AND(ISBLANK($F$51),COUNTIF($F$61:$F$62,"&lt;&gt;")&gt;0)</formula>
    </cfRule>
    <cfRule type="expression" dxfId="1664" priority="1703" stopIfTrue="1">
      <formula>AND(COUNTIF($F38:$F60,"&lt;&gt;")&gt;0,COUNTIF($F$61:$F$62,"&lt;&gt;")&gt;0)</formula>
    </cfRule>
  </conditionalFormatting>
  <conditionalFormatting sqref="F52:K52">
    <cfRule type="expression" dxfId="1663" priority="1725" stopIfTrue="1">
      <formula>AND(ISBLANK($F$52),COUNTIF($F$61:$F$62,"&lt;&gt;")&gt;0)</formula>
    </cfRule>
    <cfRule type="expression" dxfId="1662" priority="1702" stopIfTrue="1">
      <formula>AND(COUNTIF($F38:$F60,"&lt;&gt;")&gt;0,COUNTIF($F$61:$F$62,"&lt;&gt;")&gt;0)</formula>
    </cfRule>
  </conditionalFormatting>
  <conditionalFormatting sqref="F53:K53">
    <cfRule type="expression" dxfId="1661" priority="1724" stopIfTrue="1">
      <formula>AND(ISBLANK($F$53),COUNTIF($F$61:$F$62,"&lt;&gt;")&gt;0)</formula>
    </cfRule>
    <cfRule type="expression" dxfId="1660" priority="1701" stopIfTrue="1">
      <formula>AND(COUNTIF($F38:$F60,"&lt;&gt;")&gt;0,COUNTIF($F$61:$F$62,"&lt;&gt;")&gt;0)</formula>
    </cfRule>
  </conditionalFormatting>
  <conditionalFormatting sqref="F54:K54">
    <cfRule type="expression" dxfId="1659" priority="1723" stopIfTrue="1">
      <formula>AND(ISBLANK($F$54),COUNTIF($F$61:$F$62,"&lt;&gt;")&gt;0)</formula>
    </cfRule>
    <cfRule type="expression" dxfId="1658" priority="1700" stopIfTrue="1">
      <formula>AND(COUNTIF($F38:$F60,"&lt;&gt;")&gt;0,COUNTIF($F$61:$F$62,"&lt;&gt;")&gt;0)</formula>
    </cfRule>
  </conditionalFormatting>
  <conditionalFormatting sqref="F55:K55">
    <cfRule type="expression" dxfId="1657" priority="1722" stopIfTrue="1">
      <formula>AND(ISBLANK($F$55),COUNTIF($F$61:$F$62,"&lt;&gt;")&gt;0)</formula>
    </cfRule>
    <cfRule type="expression" dxfId="1656" priority="1699" stopIfTrue="1">
      <formula>AND(COUNTIF($F38:$F60,"&lt;&gt;")&gt;0,COUNTIF($F$61:$F$62,"&lt;&gt;")&gt;0)</formula>
    </cfRule>
  </conditionalFormatting>
  <conditionalFormatting sqref="F56:K56">
    <cfRule type="expression" dxfId="1655" priority="1721" stopIfTrue="1">
      <formula>AND(ISBLANK($F$56),COUNTIF($F$61:$F$62,"&lt;&gt;")&gt;0)</formula>
    </cfRule>
    <cfRule type="expression" dxfId="1654" priority="1698" stopIfTrue="1">
      <formula>AND(COUNTIF($F38:$F60,"&lt;&gt;")&gt;0,COUNTIF($F$61:$F$62,"&lt;&gt;")&gt;0)</formula>
    </cfRule>
  </conditionalFormatting>
  <conditionalFormatting sqref="F57:K57">
    <cfRule type="expression" dxfId="1653" priority="1697" stopIfTrue="1">
      <formula>AND(COUNTIF($F38:$F60,"&lt;&gt;")&gt;0,COUNTIF($F$61:$F$62,"&lt;&gt;")&gt;0)</formula>
    </cfRule>
    <cfRule type="expression" dxfId="1652" priority="1720" stopIfTrue="1">
      <formula>AND(ISBLANK($F$57),COUNTIF($F$61:$F$62,"&lt;&gt;")&gt;0)</formula>
    </cfRule>
  </conditionalFormatting>
  <conditionalFormatting sqref="F58:K58">
    <cfRule type="expression" dxfId="1651" priority="1696" stopIfTrue="1">
      <formula>AND(COUNTIF($F38:$F60,"&lt;&gt;")&gt;0,COUNTIF($F$61:$F$62,"&lt;&gt;")&gt;0)</formula>
    </cfRule>
    <cfRule type="expression" dxfId="1650" priority="1719" stopIfTrue="1">
      <formula>AND(ISBLANK($F$58),COUNTIF($F$61:$F$62,"&lt;&gt;")&gt;0)</formula>
    </cfRule>
  </conditionalFormatting>
  <conditionalFormatting sqref="F59:K59">
    <cfRule type="expression" dxfId="1649" priority="1695" stopIfTrue="1">
      <formula>AND(COUNTIF($F38:$F60,"&lt;&gt;")&gt;0,COUNTIF($F$61:$F$62,"&lt;&gt;")&gt;0)</formula>
    </cfRule>
    <cfRule type="expression" dxfId="1648" priority="1718" stopIfTrue="1">
      <formula>AND(ISBLANK($F$59),COUNTIF($F$61:$F$62,"&lt;&gt;")&gt;0)</formula>
    </cfRule>
  </conditionalFormatting>
  <conditionalFormatting sqref="F60:K60">
    <cfRule type="expression" dxfId="1647" priority="1694" stopIfTrue="1">
      <formula>AND(COUNTIF($F38:$F60,"&lt;&gt;")&gt;0,COUNTIF($F$61:$F$62,"&lt;&gt;")&gt;0)</formula>
    </cfRule>
    <cfRule type="expression" dxfId="1646" priority="1717" stopIfTrue="1">
      <formula>AND(ISBLANK($F$60),COUNTIF($F$61:$F$62,"&lt;&gt;")&gt;0)</formula>
    </cfRule>
  </conditionalFormatting>
  <conditionalFormatting sqref="F61:K61">
    <cfRule type="expression" dxfId="1645" priority="1693" stopIfTrue="1">
      <formula>OR(COUNTIF($F38:$F60,"&lt;&gt;")&gt;0,AND(ISBLANK($F61),COUNTIF($F$61:$F$62,"&lt;&gt;")=1))</formula>
    </cfRule>
    <cfRule type="expression" dxfId="1644" priority="1691" stopIfTrue="1">
      <formula>OR(AND(COUNTIF($F38:$F60,"&lt;&gt;")&gt;0,COUNTIF($F$61:$F$62,"&lt;&gt;")&gt;0),COUNTIF($F$61:$F$62,"&lt;&gt;")&gt;1)</formula>
    </cfRule>
  </conditionalFormatting>
  <conditionalFormatting sqref="F62:K62">
    <cfRule type="expression" dxfId="1643" priority="1692" stopIfTrue="1">
      <formula>OR(COUNTIF($F38:$F60,"&lt;&gt;")&gt;0,AND(ISBLANK($F62),COUNTIF($F$61:$F$62,"&lt;&gt;")=1))</formula>
    </cfRule>
    <cfRule type="expression" dxfId="1642" priority="1690" stopIfTrue="1">
      <formula>OR(AND(COUNTIF($F38:$F60,"&lt;&gt;")&gt;0,COUNTIF($F$61:$F$62,"&lt;&gt;")&gt;0),COUNTIF($F$61:$F$62,"&lt;&gt;")&gt;1)</formula>
    </cfRule>
  </conditionalFormatting>
  <conditionalFormatting sqref="F63:K65">
    <cfRule type="expression" dxfId="1641" priority="1686" stopIfTrue="1">
      <formula>AND(ISBLANK($F63),COUNTIF($F$63:$F$65,"&lt;&gt;")=1)</formula>
    </cfRule>
    <cfRule type="expression" dxfId="1640" priority="1683" stopIfTrue="1">
      <formula>COUNTIF($F$63:$F$65,"&lt;&gt;")&gt;1</formula>
    </cfRule>
  </conditionalFormatting>
  <conditionalFormatting sqref="F66:K66">
    <cfRule type="expression" dxfId="1639" priority="1681" stopIfTrue="1">
      <formula>AND(ISBLANK($F$66),COUNTIF($F$70:$F$71,"&lt;&gt;")&gt;0)</formula>
    </cfRule>
    <cfRule type="expression" dxfId="1638" priority="1677" stopIfTrue="1">
      <formula>AND(COUNTIF($F66:$F69,"&lt;&gt;")&gt;0,COUNTIF($F$70:$F$71,"&lt;&gt;")&gt;0)</formula>
    </cfRule>
  </conditionalFormatting>
  <conditionalFormatting sqref="F67:K67">
    <cfRule type="expression" dxfId="1637" priority="1680" stopIfTrue="1">
      <formula>AND(ISBLANK($F$67),COUNTIF($F$70:$F$71,"&lt;&gt;")&gt;0)</formula>
    </cfRule>
    <cfRule type="expression" dxfId="1636" priority="1676" stopIfTrue="1">
      <formula>AND(COUNTIF($F66:$F69,"&lt;&gt;")&gt;0,COUNTIF($F$70:$F$71,"&lt;&gt;")&gt;0)</formula>
    </cfRule>
  </conditionalFormatting>
  <conditionalFormatting sqref="F68:K68">
    <cfRule type="expression" dxfId="1635" priority="1675" stopIfTrue="1">
      <formula>AND(COUNTIF($F66:$F69,"&lt;&gt;")&gt;0,COUNTIF($F$70:$F$71,"&lt;&gt;")&gt;0)</formula>
    </cfRule>
    <cfRule type="expression" dxfId="1634" priority="1679" stopIfTrue="1">
      <formula>AND(ISBLANK($F$68),COUNTIF($F$70:$F$71,"&lt;&gt;")&gt;0)</formula>
    </cfRule>
  </conditionalFormatting>
  <conditionalFormatting sqref="F69:K69">
    <cfRule type="expression" dxfId="1633" priority="1674" stopIfTrue="1">
      <formula>AND(COUNTIF($F66:$F69,"&lt;&gt;")&gt;0,COUNTIF($F$70:$F$71,"&lt;&gt;")&gt;0)</formula>
    </cfRule>
    <cfRule type="expression" dxfId="1632" priority="1678" stopIfTrue="1">
      <formula>AND(ISBLANK($F$69),COUNTIF($F$70:$F$71,"&lt;&gt;")&gt;0)</formula>
    </cfRule>
  </conditionalFormatting>
  <conditionalFormatting sqref="F70:K70">
    <cfRule type="expression" dxfId="1631" priority="1671" stopIfTrue="1">
      <formula>OR(AND(COUNTIF($F66:$F69,"&lt;&gt;")&gt;0,COUNTIF($F$70:$F$71,"&lt;&gt;")&gt;0),COUNTIF($F$70:$F$71,"&lt;&gt;")&gt;1)</formula>
    </cfRule>
    <cfRule type="expression" dxfId="1630" priority="1673" stopIfTrue="1">
      <formula>OR(COUNTIF($F66:$F69,"&lt;&gt;")&gt;0,AND(ISBLANK($F70),COUNTIF($F$70:$F$71,"&lt;&gt;")=1))</formula>
    </cfRule>
  </conditionalFormatting>
  <conditionalFormatting sqref="F71:K71">
    <cfRule type="expression" dxfId="1629" priority="1670" stopIfTrue="1">
      <formula>OR(AND(COUNTIF($F66:$F69,"&lt;&gt;")&gt;0,COUNTIF($F$70:$F$71,"&lt;&gt;")&gt;0),COUNTIF($F$70:$F$71,"&lt;&gt;")&gt;1)</formula>
    </cfRule>
    <cfRule type="expression" dxfId="1628" priority="1672" stopIfTrue="1">
      <formula>OR(COUNTIF($F66:$F69,"&lt;&gt;")&gt;0,AND(ISBLANK($F71),COUNTIF($F$70:$F$71,"&lt;&gt;")=1))</formula>
    </cfRule>
  </conditionalFormatting>
  <conditionalFormatting sqref="F72:K72">
    <cfRule type="expression" dxfId="1627" priority="1668" stopIfTrue="1">
      <formula>AND(ISBLANK($F$72),COUNTIF($F$82:$F$83,"&lt;&gt;")&gt;0)</formula>
    </cfRule>
    <cfRule type="expression" dxfId="1626" priority="1658" stopIfTrue="1">
      <formula>AND(COUNTIF($F72:$F81,"&lt;&gt;")&gt;0,COUNTIF($F$82:$F$83,"&lt;&gt;")&gt;0)</formula>
    </cfRule>
  </conditionalFormatting>
  <conditionalFormatting sqref="F73:K73">
    <cfRule type="expression" dxfId="1625" priority="1667" stopIfTrue="1">
      <formula>AND(ISBLANK($F$73),COUNTIF($F$82:$F$83,"&lt;&gt;")&gt;0)</formula>
    </cfRule>
    <cfRule type="expression" dxfId="1624" priority="1657" stopIfTrue="1">
      <formula>AND(COUNTIF($F72:$F81,"&lt;&gt;")&gt;0,COUNTIF($F$82:$F$83,"&lt;&gt;")&gt;0)</formula>
    </cfRule>
  </conditionalFormatting>
  <conditionalFormatting sqref="F74:K74">
    <cfRule type="expression" dxfId="1623" priority="1656" stopIfTrue="1">
      <formula>AND(COUNTIF($F72:$F81,"&lt;&gt;")&gt;0,COUNTIF($F$82:$F$83,"&lt;&gt;")&gt;0)</formula>
    </cfRule>
    <cfRule type="expression" dxfId="1622" priority="1666" stopIfTrue="1">
      <formula>AND(ISBLANK($F$74),COUNTIF($F$82:$F$83,"&lt;&gt;")&gt;0)</formula>
    </cfRule>
  </conditionalFormatting>
  <conditionalFormatting sqref="F75:K75">
    <cfRule type="expression" dxfId="1621" priority="1655" stopIfTrue="1">
      <formula>AND(COUNTIF($F72:$F81,"&lt;&gt;")&gt;0,COUNTIF($F$82:$F$83,"&lt;&gt;")&gt;0)</formula>
    </cfRule>
    <cfRule type="expression" dxfId="1620" priority="1665" stopIfTrue="1">
      <formula>AND(ISBLANK($F$75),COUNTIF($F$82:$F$83,"&lt;&gt;")&gt;0)</formula>
    </cfRule>
  </conditionalFormatting>
  <conditionalFormatting sqref="F76:K76">
    <cfRule type="expression" dxfId="1619" priority="1654" stopIfTrue="1">
      <formula>AND(COUNTIF($F72:$F81,"&lt;&gt;")&gt;0,COUNTIF($F$82:$F$83,"&lt;&gt;")&gt;0)</formula>
    </cfRule>
    <cfRule type="expression" dxfId="1618" priority="1664" stopIfTrue="1">
      <formula>AND(ISBLANK($F$76),COUNTIF($F$82:$F$83,"&lt;&gt;")&gt;0)</formula>
    </cfRule>
  </conditionalFormatting>
  <conditionalFormatting sqref="F77:K77">
    <cfRule type="expression" dxfId="1617" priority="1653" stopIfTrue="1">
      <formula>AND(COUNTIF($F72:$F81,"&lt;&gt;")&gt;0,COUNTIF($F$82:$F$83,"&lt;&gt;")&gt;0)</formula>
    </cfRule>
    <cfRule type="expression" dxfId="1616" priority="1663" stopIfTrue="1">
      <formula>AND(ISBLANK($F$77),COUNTIF($F$82:$F$83,"&lt;&gt;")&gt;0)</formula>
    </cfRule>
  </conditionalFormatting>
  <conditionalFormatting sqref="F78:K78">
    <cfRule type="expression" dxfId="1615" priority="1662" stopIfTrue="1">
      <formula>AND(ISBLANK($F$78),COUNTIF($F$82:$F$83,"&lt;&gt;")&gt;0)</formula>
    </cfRule>
    <cfRule type="expression" dxfId="1614" priority="1652" stopIfTrue="1">
      <formula>AND(COUNTIF($F72:$F81,"&lt;&gt;")&gt;0,COUNTIF($F$82:$F$83,"&lt;&gt;")&gt;0)</formula>
    </cfRule>
  </conditionalFormatting>
  <conditionalFormatting sqref="F79:K79">
    <cfRule type="expression" dxfId="1613" priority="1661" stopIfTrue="1">
      <formula>AND(ISBLANK($F$79),COUNTIF($F$82:$F$83,"&lt;&gt;")&gt;0)</formula>
    </cfRule>
    <cfRule type="expression" dxfId="1612" priority="1651" stopIfTrue="1">
      <formula>AND(COUNTIF($F72:$F81,"&lt;&gt;")&gt;0,COUNTIF($F$82:$F$83,"&lt;&gt;")&gt;0)</formula>
    </cfRule>
  </conditionalFormatting>
  <conditionalFormatting sqref="F80:K80">
    <cfRule type="expression" dxfId="1611" priority="1660" stopIfTrue="1">
      <formula>AND(ISBLANK($F$80),COUNTIF($F$82:$F$83,"&lt;&gt;")&gt;0)</formula>
    </cfRule>
    <cfRule type="expression" dxfId="1610" priority="1650" stopIfTrue="1">
      <formula>AND(COUNTIF($F72:$F81,"&lt;&gt;")&gt;0,COUNTIF($F$82:$F$83,"&lt;&gt;")&gt;0)</formula>
    </cfRule>
  </conditionalFormatting>
  <conditionalFormatting sqref="F81:K81">
    <cfRule type="expression" dxfId="1609" priority="1659" stopIfTrue="1">
      <formula>AND(ISBLANK($F$81),COUNTIF($F$82:$F$83,"&lt;&gt;")&gt;0)</formula>
    </cfRule>
    <cfRule type="expression" dxfId="1608" priority="1649" stopIfTrue="1">
      <formula>AND(COUNTIF($F72:$F81,"&lt;&gt;")&gt;0,COUNTIF($F$82:$F$83,"&lt;&gt;")&gt;0)</formula>
    </cfRule>
  </conditionalFormatting>
  <conditionalFormatting sqref="F82:K82">
    <cfRule type="expression" dxfId="1607" priority="1648" stopIfTrue="1">
      <formula>OR(COUNTIF($F72:$F81,"&lt;&gt;")&gt;0,AND(ISBLANK($F82),COUNTIF($F$82:$F$83,"&lt;&gt;")=1))</formula>
    </cfRule>
    <cfRule type="expression" dxfId="1606" priority="1646" stopIfTrue="1">
      <formula>OR(AND(COUNTIF($F72:$F81,"&lt;&gt;")&gt;0,COUNTIF($F$82:$F$83,"&lt;&gt;")&gt;0),COUNTIF($F$82:$F$83,"&lt;&gt;")&gt;1)</formula>
    </cfRule>
  </conditionalFormatting>
  <conditionalFormatting sqref="F83:K83">
    <cfRule type="expression" dxfId="1605" priority="1647" stopIfTrue="1">
      <formula>OR(COUNTIF($F72:$F81,"&lt;&gt;")&gt;0,AND(ISBLANK($F83),COUNTIF($F$82:$F$83,"&lt;&gt;")=1))</formula>
    </cfRule>
    <cfRule type="expression" dxfId="1604" priority="1645" stopIfTrue="1">
      <formula>OR(AND(COUNTIF($F72:$F81,"&lt;&gt;")&gt;0,COUNTIF($F$82:$F$83,"&lt;&gt;")&gt;0),COUNTIF($F$82:$F$83,"&lt;&gt;")&gt;1)</formula>
    </cfRule>
  </conditionalFormatting>
  <conditionalFormatting sqref="F84:K84">
    <cfRule type="expression" dxfId="1603" priority="1643" stopIfTrue="1">
      <formula>AND(ISBLANK($F$84),COUNTIF($F$99:$F$100,"&lt;&gt;")&gt;0)</formula>
    </cfRule>
    <cfRule type="expression" dxfId="1602" priority="1628" stopIfTrue="1">
      <formula>AND(COUNTIF($F84:$F98,"&lt;&gt;")&gt;0,COUNTIF($F$99:$F$100,"&lt;&gt;")&gt;0)</formula>
    </cfRule>
  </conditionalFormatting>
  <conditionalFormatting sqref="F85:K85">
    <cfRule type="expression" dxfId="1601" priority="1642" stopIfTrue="1">
      <formula>AND(ISBLANK($F$85),COUNTIF($F$99:$F$100,"&lt;&gt;")&gt;0)</formula>
    </cfRule>
    <cfRule type="expression" dxfId="1600" priority="1627" stopIfTrue="1">
      <formula>AND(COUNTIF($F84:$F98,"&lt;&gt;")&gt;0,COUNTIF($F$99:$F$100,"&lt;&gt;")&gt;0)</formula>
    </cfRule>
  </conditionalFormatting>
  <conditionalFormatting sqref="F86:K86">
    <cfRule type="expression" dxfId="1599" priority="1626" stopIfTrue="1">
      <formula>AND(COUNTIF($F84:$F98,"&lt;&gt;")&gt;0,COUNTIF($F$99:$F$100,"&lt;&gt;")&gt;0)</formula>
    </cfRule>
    <cfRule type="expression" dxfId="1598" priority="1641" stopIfTrue="1">
      <formula>AND(ISBLANK($F$86),COUNTIF($F$99:$F$100,"&lt;&gt;")&gt;0)</formula>
    </cfRule>
  </conditionalFormatting>
  <conditionalFormatting sqref="F87:K87">
    <cfRule type="expression" dxfId="1597" priority="1640" stopIfTrue="1">
      <formula>AND(ISBLANK($F$87),COUNTIF($F$99:$F$100,"&lt;&gt;")&gt;0)</formula>
    </cfRule>
    <cfRule type="expression" dxfId="1596" priority="1625" stopIfTrue="1">
      <formula>AND(COUNTIF($F84:$F98,"&lt;&gt;")&gt;0,COUNTIF($F$99:$F$100,"&lt;&gt;")&gt;0)</formula>
    </cfRule>
  </conditionalFormatting>
  <conditionalFormatting sqref="F88:K88">
    <cfRule type="expression" dxfId="1595" priority="1624" stopIfTrue="1">
      <formula>AND(COUNTIF($F84:$F98,"&lt;&gt;")&gt;0,COUNTIF($F$99:$F$100,"&lt;&gt;")&gt;0)</formula>
    </cfRule>
    <cfRule type="expression" dxfId="1594" priority="1639" stopIfTrue="1">
      <formula>AND(ISBLANK($F$88),COUNTIF($F$99:$F$100,"&lt;&gt;")&gt;0)</formula>
    </cfRule>
  </conditionalFormatting>
  <conditionalFormatting sqref="F89:K89">
    <cfRule type="expression" dxfId="1593" priority="1623" stopIfTrue="1">
      <formula>AND(COUNTIF($F84:$F98,"&lt;&gt;")&gt;0,COUNTIF($F$99:$F$100,"&lt;&gt;")&gt;0)</formula>
    </cfRule>
    <cfRule type="expression" dxfId="1592" priority="1638" stopIfTrue="1">
      <formula>AND(ISBLANK($F$89),COUNTIF($F$99:$F$100,"&lt;&gt;")&gt;0)</formula>
    </cfRule>
  </conditionalFormatting>
  <conditionalFormatting sqref="F90:K90">
    <cfRule type="expression" dxfId="1591" priority="1622" stopIfTrue="1">
      <formula>AND(COUNTIF($F84:$F98,"&lt;&gt;")&gt;0,COUNTIF($F$99:$F$100,"&lt;&gt;")&gt;0)</formula>
    </cfRule>
    <cfRule type="expression" dxfId="1590" priority="1637" stopIfTrue="1">
      <formula>AND(ISBLANK($F$90),COUNTIF($F$99:$F$100,"&lt;&gt;")&gt;0)</formula>
    </cfRule>
  </conditionalFormatting>
  <conditionalFormatting sqref="F91:K91">
    <cfRule type="expression" dxfId="1589" priority="1621" stopIfTrue="1">
      <formula>AND(COUNTIF($F84:$F98,"&lt;&gt;")&gt;0,COUNTIF($F$99:$F$100,"&lt;&gt;")&gt;0)</formula>
    </cfRule>
    <cfRule type="expression" dxfId="1588" priority="1636" stopIfTrue="1">
      <formula>AND(ISBLANK($F$91),COUNTIF($F$99:$F$100,"&lt;&gt;")&gt;0)</formula>
    </cfRule>
  </conditionalFormatting>
  <conditionalFormatting sqref="F92:K92">
    <cfRule type="expression" dxfId="1587" priority="1635" stopIfTrue="1">
      <formula>AND(ISBLANK($F$92),COUNTIF($F$99:$F$100,"&lt;&gt;")&gt;0)</formula>
    </cfRule>
    <cfRule type="expression" dxfId="1586" priority="1620" stopIfTrue="1">
      <formula>AND(COUNTIF($F84:$F98,"&lt;&gt;")&gt;0,COUNTIF($F$99:$F$100,"&lt;&gt;")&gt;0)</formula>
    </cfRule>
  </conditionalFormatting>
  <conditionalFormatting sqref="F93:K93">
    <cfRule type="expression" dxfId="1585" priority="1634" stopIfTrue="1">
      <formula>AND(ISBLANK($F$93),COUNTIF($F$99:$F$100,"&lt;&gt;")&gt;0)</formula>
    </cfRule>
    <cfRule type="expression" dxfId="1584" priority="1619" stopIfTrue="1">
      <formula>AND(COUNTIF($F84:$F98,"&lt;&gt;")&gt;0,COUNTIF($F$99:$F$100,"&lt;&gt;")&gt;0)</formula>
    </cfRule>
  </conditionalFormatting>
  <conditionalFormatting sqref="F94:K94">
    <cfRule type="expression" dxfId="1583" priority="1618" stopIfTrue="1">
      <formula>AND(COUNTIF($F84:$F98,"&lt;&gt;")&gt;0,COUNTIF($F$99:$F$100,"&lt;&gt;")&gt;0)</formula>
    </cfRule>
    <cfRule type="expression" dxfId="1582" priority="1633" stopIfTrue="1">
      <formula>AND(ISBLANK($F$94),COUNTIF($F$99:$F$100,"&lt;&gt;")&gt;0)</formula>
    </cfRule>
  </conditionalFormatting>
  <conditionalFormatting sqref="F95:K95">
    <cfRule type="expression" dxfId="1581" priority="1632" stopIfTrue="1">
      <formula>AND(ISBLANK($F$95),COUNTIF($F$99:$F$100,"&lt;&gt;")&gt;0)</formula>
    </cfRule>
    <cfRule type="expression" dxfId="1580" priority="1617" stopIfTrue="1">
      <formula>AND(COUNTIF($F84:$F98,"&lt;&gt;")&gt;0,COUNTIF($F$99:$F$100,"&lt;&gt;")&gt;0)</formula>
    </cfRule>
  </conditionalFormatting>
  <conditionalFormatting sqref="F96:K96">
    <cfRule type="expression" dxfId="1579" priority="1616" stopIfTrue="1">
      <formula>AND(COUNTIF($F84:$F98,"&lt;&gt;")&gt;0,COUNTIF($F$99:$F$100,"&lt;&gt;")&gt;0)</formula>
    </cfRule>
    <cfRule type="expression" dxfId="1578" priority="1631" stopIfTrue="1">
      <formula>AND(ISBLANK($F$96),COUNTIF($F$99:$F$100,"&lt;&gt;")&gt;0)</formula>
    </cfRule>
  </conditionalFormatting>
  <conditionalFormatting sqref="F97:K97">
    <cfRule type="expression" dxfId="1577" priority="1615" stopIfTrue="1">
      <formula>AND(COUNTIF($F84:$F98,"&lt;&gt;")&gt;0,COUNTIF($F$99:$F$100,"&lt;&gt;")&gt;0)</formula>
    </cfRule>
    <cfRule type="expression" dxfId="1576" priority="1630" stopIfTrue="1">
      <formula>AND(ISBLANK($F$97),COUNTIF($F$99:$F$100,"&lt;&gt;")&gt;0)</formula>
    </cfRule>
  </conditionalFormatting>
  <conditionalFormatting sqref="F98:K98">
    <cfRule type="expression" dxfId="1575" priority="1629" stopIfTrue="1">
      <formula>AND(ISBLANK($F$98),COUNTIF($F$99:$F$100,"&lt;&gt;")&gt;0)</formula>
    </cfRule>
    <cfRule type="expression" dxfId="1574" priority="1614" stopIfTrue="1">
      <formula>AND(COUNTIF($F84:$F98,"&lt;&gt;")&gt;0,COUNTIF($F$99:$F$100,"&lt;&gt;")&gt;0)</formula>
    </cfRule>
  </conditionalFormatting>
  <conditionalFormatting sqref="F99:K99">
    <cfRule type="expression" dxfId="1573" priority="1611" stopIfTrue="1">
      <formula>OR(AND(COUNTIF($F84:$F98,"&lt;&gt;")&gt;0,COUNTIF($F$99:$F$100,"&lt;&gt;")&gt;0),COUNTIF($F$99:$F$100,"&lt;&gt;")&gt;1)</formula>
    </cfRule>
    <cfRule type="expression" dxfId="1572" priority="1613" stopIfTrue="1">
      <formula>OR(COUNTIF($F84:$F98,"&lt;&gt;")&gt;0,AND(ISBLANK($F99),COUNTIF($F$99:$F$100,"&lt;&gt;")=1))</formula>
    </cfRule>
  </conditionalFormatting>
  <conditionalFormatting sqref="F100:K100">
    <cfRule type="expression" dxfId="1571" priority="1610" stopIfTrue="1">
      <formula>OR(AND(COUNTIF($F84:$F98,"&lt;&gt;")&gt;0,COUNTIF($F$99:$F$100,"&lt;&gt;")&gt;0),COUNTIF($F$99:$F$100,"&lt;&gt;")&gt;1)</formula>
    </cfRule>
    <cfRule type="expression" dxfId="1570" priority="1612" stopIfTrue="1">
      <formula>OR(COUNTIF($F84:$F98,"&lt;&gt;")&gt;0,AND(ISBLANK($F100),COUNTIF($F$99:$F$100,"&lt;&gt;")=1))</formula>
    </cfRule>
  </conditionalFormatting>
  <conditionalFormatting sqref="F101:K101">
    <cfRule type="expression" dxfId="1569" priority="1608" stopIfTrue="1">
      <formula>AND(ISBLANK($F$101),COUNTIF($F$113:$F$114,"&lt;&gt;")&gt;0)</formula>
    </cfRule>
    <cfRule type="expression" dxfId="1568" priority="1596" stopIfTrue="1">
      <formula>AND(COUNTIF($F101:$F112,"&lt;&gt;")&gt;0,COUNTIF($F$113:$F$114,"&lt;&gt;")&gt;0)</formula>
    </cfRule>
  </conditionalFormatting>
  <conditionalFormatting sqref="F102:K102">
    <cfRule type="expression" dxfId="1567" priority="1607" stopIfTrue="1">
      <formula>AND(ISBLANK($F$102),COUNTIF($F$113:$F$114,"&lt;&gt;")&gt;0)</formula>
    </cfRule>
    <cfRule type="expression" dxfId="1566" priority="1595" stopIfTrue="1">
      <formula>AND(COUNTIF($F101:$F112,"&lt;&gt;")&gt;0,COUNTIF($F$113:$F$114,"&lt;&gt;")&gt;0)</formula>
    </cfRule>
  </conditionalFormatting>
  <conditionalFormatting sqref="F103:K103">
    <cfRule type="expression" dxfId="1565" priority="1606" stopIfTrue="1">
      <formula>AND(ISBLANK($F$103),COUNTIF($F$113:$F$114,"&lt;&gt;")&gt;0)</formula>
    </cfRule>
    <cfRule type="expression" dxfId="1564" priority="1594" stopIfTrue="1">
      <formula>AND(COUNTIF($F101:$F112,"&lt;&gt;")&gt;0,COUNTIF($F$113:$F$114,"&lt;&gt;")&gt;0)</formula>
    </cfRule>
  </conditionalFormatting>
  <conditionalFormatting sqref="F104:K104">
    <cfRule type="expression" dxfId="1563" priority="1605" stopIfTrue="1">
      <formula>AND(ISBLANK($F$104),COUNTIF($F$113:$F$114,"&lt;&gt;")&gt;0)</formula>
    </cfRule>
    <cfRule type="expression" dxfId="1562" priority="1593" stopIfTrue="1">
      <formula>AND(COUNTIF($F101:$F112,"&lt;&gt;")&gt;0,COUNTIF($F$113:$F$114,"&lt;&gt;")&gt;0)</formula>
    </cfRule>
  </conditionalFormatting>
  <conditionalFormatting sqref="F105:K105">
    <cfRule type="expression" dxfId="1561" priority="1604" stopIfTrue="1">
      <formula>AND(ISBLANK($F$105),COUNTIF($F$113:$F$114,"&lt;&gt;")&gt;0)</formula>
    </cfRule>
    <cfRule type="expression" dxfId="1560" priority="1592" stopIfTrue="1">
      <formula>AND(COUNTIF($F101:$F112,"&lt;&gt;")&gt;0,COUNTIF($F$113:$F$114,"&lt;&gt;")&gt;0)</formula>
    </cfRule>
  </conditionalFormatting>
  <conditionalFormatting sqref="F106:K106">
    <cfRule type="expression" dxfId="1559" priority="1591" stopIfTrue="1">
      <formula>AND(COUNTIF($F101:$F112,"&lt;&gt;")&gt;0,COUNTIF($F$113:$F$114,"&lt;&gt;")&gt;0)</formula>
    </cfRule>
    <cfRule type="expression" dxfId="1558" priority="1603" stopIfTrue="1">
      <formula>AND(ISBLANK($F$106),COUNTIF($F$113:$F$114,"&lt;&gt;")&gt;0)</formula>
    </cfRule>
  </conditionalFormatting>
  <conditionalFormatting sqref="F107:K107">
    <cfRule type="expression" dxfId="1557" priority="1602" stopIfTrue="1">
      <formula>AND(ISBLANK($F$107),COUNTIF($F$113:$F$114,"&lt;&gt;")&gt;0)</formula>
    </cfRule>
    <cfRule type="expression" dxfId="1556" priority="1590" stopIfTrue="1">
      <formula>AND(COUNTIF($F101:$F112,"&lt;&gt;")&gt;0,COUNTIF($F$113:$F$114,"&lt;&gt;")&gt;0)</formula>
    </cfRule>
  </conditionalFormatting>
  <conditionalFormatting sqref="F108:K108">
    <cfRule type="expression" dxfId="1555" priority="1589" stopIfTrue="1">
      <formula>AND(COUNTIF($F101:$F112,"&lt;&gt;")&gt;0,COUNTIF($F$113:$F$114,"&lt;&gt;")&gt;0)</formula>
    </cfRule>
    <cfRule type="expression" dxfId="1554" priority="1601" stopIfTrue="1">
      <formula>AND(ISBLANK($F$108),COUNTIF($F$113:$F$114,"&lt;&gt;")&gt;0)</formula>
    </cfRule>
  </conditionalFormatting>
  <conditionalFormatting sqref="F109:K109">
    <cfRule type="expression" dxfId="1553" priority="1588" stopIfTrue="1">
      <formula>AND(COUNTIF($F101:$F112,"&lt;&gt;")&gt;0,COUNTIF($F$113:$F$114,"&lt;&gt;")&gt;0)</formula>
    </cfRule>
    <cfRule type="expression" dxfId="1552" priority="1600" stopIfTrue="1">
      <formula>AND(ISBLANK($F$109),COUNTIF($F$113:$F$114,"&lt;&gt;")&gt;0)</formula>
    </cfRule>
  </conditionalFormatting>
  <conditionalFormatting sqref="F110:K110">
    <cfRule type="expression" dxfId="1551" priority="1587" stopIfTrue="1">
      <formula>AND(COUNTIF($F101:$F112,"&lt;&gt;")&gt;0,COUNTIF($F$113:$F$114,"&lt;&gt;")&gt;0)</formula>
    </cfRule>
    <cfRule type="expression" dxfId="1550" priority="1599" stopIfTrue="1">
      <formula>AND(ISBLANK($F$110),COUNTIF($F$113:$F$114,"&lt;&gt;")&gt;0)</formula>
    </cfRule>
  </conditionalFormatting>
  <conditionalFormatting sqref="F111:K111">
    <cfRule type="expression" dxfId="1549" priority="1586" stopIfTrue="1">
      <formula>AND(COUNTIF($F101:$F112,"&lt;&gt;")&gt;0,COUNTIF($F$113:$F$114,"&lt;&gt;")&gt;0)</formula>
    </cfRule>
    <cfRule type="expression" dxfId="1548" priority="1598" stopIfTrue="1">
      <formula>AND(ISBLANK($F$111),COUNTIF($F$113:$F$114,"&lt;&gt;")&gt;0)</formula>
    </cfRule>
  </conditionalFormatting>
  <conditionalFormatting sqref="F112:K112">
    <cfRule type="expression" dxfId="1547" priority="1585" stopIfTrue="1">
      <formula>AND(COUNTIF($F101:$F112,"&lt;&gt;")&gt;0,COUNTIF($F$113:$F$114,"&lt;&gt;")&gt;0)</formula>
    </cfRule>
    <cfRule type="expression" dxfId="1546" priority="1597" stopIfTrue="1">
      <formula>AND(ISBLANK($F$112),COUNTIF($F$113:$F$114,"&lt;&gt;")&gt;0)</formula>
    </cfRule>
  </conditionalFormatting>
  <conditionalFormatting sqref="F113:K113">
    <cfRule type="expression" dxfId="1545" priority="1582" stopIfTrue="1">
      <formula>OR(AND(COUNTIF($F101:$F112,"&lt;&gt;")&gt;0,COUNTIF($F$113:$F$114,"&lt;&gt;")&gt;0),COUNTIF($F$113:$F$114,"&lt;&gt;")&gt;1)</formula>
    </cfRule>
    <cfRule type="expression" dxfId="1544" priority="1584" stopIfTrue="1">
      <formula>OR(COUNTIF($F101:$F112,"&lt;&gt;")&gt;0,AND(ISBLANK($F113),COUNTIF($F$113:$F$114,"&lt;&gt;")=1))</formula>
    </cfRule>
  </conditionalFormatting>
  <conditionalFormatting sqref="F114:K114">
    <cfRule type="expression" dxfId="1543" priority="1581" stopIfTrue="1">
      <formula>OR(AND(COUNTIF($F101:$F112,"&lt;&gt;")&gt;0,COUNTIF($F$113:$F$114,"&lt;&gt;")&gt;0),COUNTIF($F$113:$F$114,"&lt;&gt;")&gt;1)</formula>
    </cfRule>
    <cfRule type="expression" dxfId="1542" priority="1583" stopIfTrue="1">
      <formula>OR(COUNTIF($F101:$F112,"&lt;&gt;")&gt;0,AND(ISBLANK($F114),COUNTIF($F$113:$F$114,"&lt;&gt;")=1))</formula>
    </cfRule>
  </conditionalFormatting>
  <conditionalFormatting sqref="F115:K115">
    <cfRule type="expression" dxfId="1541" priority="1579" stopIfTrue="1">
      <formula>AND(ISBLANK($F$115),COUNTIF($F$129:$F$130,"&lt;&gt;")&gt;0)</formula>
    </cfRule>
    <cfRule type="expression" dxfId="1540" priority="1565" stopIfTrue="1">
      <formula>AND(COUNTIF($F115:$F128,"&lt;&gt;")&gt;0,COUNTIF($F$129:$F$130,"&lt;&gt;")&gt;0)</formula>
    </cfRule>
  </conditionalFormatting>
  <conditionalFormatting sqref="F116:K116">
    <cfRule type="expression" dxfId="1539" priority="1578" stopIfTrue="1">
      <formula>AND(ISBLANK($F$116),COUNTIF($F$129:$F$130,"&lt;&gt;")&gt;0)</formula>
    </cfRule>
    <cfRule type="expression" dxfId="1538" priority="1564" stopIfTrue="1">
      <formula>AND(COUNTIF($F115:$F128,"&lt;&gt;")&gt;0,COUNTIF($F$129:$F$130,"&lt;&gt;")&gt;0)</formula>
    </cfRule>
  </conditionalFormatting>
  <conditionalFormatting sqref="F117:K117">
    <cfRule type="expression" dxfId="1537" priority="1563" stopIfTrue="1">
      <formula>AND(COUNTIF($F115:$F128,"&lt;&gt;")&gt;0,COUNTIF($F$129:$F$130,"&lt;&gt;")&gt;0)</formula>
    </cfRule>
    <cfRule type="expression" dxfId="1536" priority="1577" stopIfTrue="1">
      <formula>AND(ISBLANK($F$117),COUNTIF($F$129:$F$130,"&lt;&gt;")&gt;0)</formula>
    </cfRule>
  </conditionalFormatting>
  <conditionalFormatting sqref="F118:K118">
    <cfRule type="expression" dxfId="1535" priority="1562" stopIfTrue="1">
      <formula>AND(COUNTIF($F115:$F128,"&lt;&gt;")&gt;0,COUNTIF($F$129:$F$130,"&lt;&gt;")&gt;0)</formula>
    </cfRule>
    <cfRule type="expression" dxfId="1534" priority="1576" stopIfTrue="1">
      <formula>AND(ISBLANK($F$118),COUNTIF($F$129:$F$130,"&lt;&gt;")&gt;0)</formula>
    </cfRule>
  </conditionalFormatting>
  <conditionalFormatting sqref="F119:K119">
    <cfRule type="expression" dxfId="1533" priority="1561" stopIfTrue="1">
      <formula>AND(COUNTIF($F115:$F128,"&lt;&gt;")&gt;0,COUNTIF($F$129:$F$130,"&lt;&gt;")&gt;0)</formula>
    </cfRule>
    <cfRule type="expression" dxfId="1532" priority="1575" stopIfTrue="1">
      <formula>AND(ISBLANK($F$119),COUNTIF($F$129:$F$130,"&lt;&gt;")&gt;0)</formula>
    </cfRule>
  </conditionalFormatting>
  <conditionalFormatting sqref="F120:K120">
    <cfRule type="expression" dxfId="1531" priority="1560" stopIfTrue="1">
      <formula>AND(COUNTIF($F115:$F128,"&lt;&gt;")&gt;0,COUNTIF($F$129:$F$130,"&lt;&gt;")&gt;0)</formula>
    </cfRule>
    <cfRule type="expression" dxfId="1530" priority="1574" stopIfTrue="1">
      <formula>AND(ISBLANK($F$120),COUNTIF($F$129:$F$130,"&lt;&gt;")&gt;0)</formula>
    </cfRule>
  </conditionalFormatting>
  <conditionalFormatting sqref="F121:K121">
    <cfRule type="expression" dxfId="1529" priority="1559" stopIfTrue="1">
      <formula>AND(COUNTIF($F115:$F128,"&lt;&gt;")&gt;0,COUNTIF($F$129:$F$130,"&lt;&gt;")&gt;0)</formula>
    </cfRule>
    <cfRule type="expression" dxfId="1528" priority="1573" stopIfTrue="1">
      <formula>AND(ISBLANK($F$121),COUNTIF($F$129:$F$130,"&lt;&gt;")&gt;0)</formula>
    </cfRule>
  </conditionalFormatting>
  <conditionalFormatting sqref="F122:K122">
    <cfRule type="expression" dxfId="1527" priority="1558" stopIfTrue="1">
      <formula>AND(COUNTIF($F115:$F128,"&lt;&gt;")&gt;0,COUNTIF($F$129:$F$130,"&lt;&gt;")&gt;0)</formula>
    </cfRule>
    <cfRule type="expression" dxfId="1526" priority="1572" stopIfTrue="1">
      <formula>AND(ISBLANK($F$122),COUNTIF($F$129:$F$130,"&lt;&gt;")&gt;0)</formula>
    </cfRule>
  </conditionalFormatting>
  <conditionalFormatting sqref="F123:K123">
    <cfRule type="expression" dxfId="1525" priority="1557" stopIfTrue="1">
      <formula>AND(COUNTIF($F115:$F128,"&lt;&gt;")&gt;0,COUNTIF($F$129:$F$130,"&lt;&gt;")&gt;0)</formula>
    </cfRule>
    <cfRule type="expression" dxfId="1524" priority="1571" stopIfTrue="1">
      <formula>AND(ISBLANK($F$123),COUNTIF($F$129:$F$130,"&lt;&gt;")&gt;0)</formula>
    </cfRule>
  </conditionalFormatting>
  <conditionalFormatting sqref="F124:K124">
    <cfRule type="expression" dxfId="1523" priority="1570" stopIfTrue="1">
      <formula>AND(ISBLANK($F$124),COUNTIF($F$129:$F$130,"&lt;&gt;")&gt;0)</formula>
    </cfRule>
    <cfRule type="expression" dxfId="1522" priority="1556" stopIfTrue="1">
      <formula>AND(COUNTIF($F115:$F128,"&lt;&gt;")&gt;0,COUNTIF($F$129:$F$130,"&lt;&gt;")&gt;0)</formula>
    </cfRule>
  </conditionalFormatting>
  <conditionalFormatting sqref="F125:K125">
    <cfRule type="expression" dxfId="1521" priority="1555" stopIfTrue="1">
      <formula>AND(COUNTIF($F115:$F128,"&lt;&gt;")&gt;0,COUNTIF($F$129:$F$130,"&lt;&gt;")&gt;0)</formula>
    </cfRule>
    <cfRule type="expression" dxfId="1520" priority="1569" stopIfTrue="1">
      <formula>AND(ISBLANK($F$125),COUNTIF($F$129:$F$130,"&lt;&gt;")&gt;0)</formula>
    </cfRule>
  </conditionalFormatting>
  <conditionalFormatting sqref="F126:K126">
    <cfRule type="expression" dxfId="1519" priority="1568" stopIfTrue="1">
      <formula>AND(ISBLANK($F$126),COUNTIF($F$129:$F$130,"&lt;&gt;")&gt;0)</formula>
    </cfRule>
    <cfRule type="expression" dxfId="1518" priority="1554" stopIfTrue="1">
      <formula>AND(COUNTIF($F115:$F128,"&lt;&gt;")&gt;0,COUNTIF($F$129:$F$130,"&lt;&gt;")&gt;0)</formula>
    </cfRule>
  </conditionalFormatting>
  <conditionalFormatting sqref="F127:K127">
    <cfRule type="expression" dxfId="1517" priority="1567" stopIfTrue="1">
      <formula>AND(ISBLANK($F$127),COUNTIF($F$129:$F$130,"&lt;&gt;")&gt;0)</formula>
    </cfRule>
    <cfRule type="expression" dxfId="1516" priority="1553" stopIfTrue="1">
      <formula>AND(COUNTIF($F115:$F128,"&lt;&gt;")&gt;0,COUNTIF($F$129:$F$130,"&lt;&gt;")&gt;0)</formula>
    </cfRule>
  </conditionalFormatting>
  <conditionalFormatting sqref="F128:K128">
    <cfRule type="expression" dxfId="1515" priority="1566" stopIfTrue="1">
      <formula>AND(ISBLANK($F$128),COUNTIF($F$129:$F$130,"&lt;&gt;")&gt;0)</formula>
    </cfRule>
    <cfRule type="expression" dxfId="1514" priority="1552" stopIfTrue="1">
      <formula>AND(COUNTIF($F115:$F128,"&lt;&gt;")&gt;0,COUNTIF($F$129:$F$130,"&lt;&gt;")&gt;0)</formula>
    </cfRule>
  </conditionalFormatting>
  <conditionalFormatting sqref="F129:K129">
    <cfRule type="expression" dxfId="1513" priority="1549" stopIfTrue="1">
      <formula>OR(AND(COUNTIF($F115:$F128,"&lt;&gt;")&gt;0,COUNTIF($F$129:$F$130,"&lt;&gt;")&gt;0),COUNTIF($F$129:$F$130,"&lt;&gt;")&gt;1)</formula>
    </cfRule>
    <cfRule type="expression" dxfId="1512" priority="1551" stopIfTrue="1">
      <formula>OR(COUNTIF($F115:$F128,"&lt;&gt;")&gt;0,AND(ISBLANK($F129),COUNTIF($F$129:$F$130,"&lt;&gt;")=1))</formula>
    </cfRule>
  </conditionalFormatting>
  <conditionalFormatting sqref="F130:K130">
    <cfRule type="expression" dxfId="1511" priority="1548" stopIfTrue="1">
      <formula>OR(AND(COUNTIF($F115:$F128,"&lt;&gt;")&gt;0,COUNTIF($F$129:$F$130,"&lt;&gt;")&gt;0),COUNTIF($F$129:$F$130,"&lt;&gt;")&gt;1)</formula>
    </cfRule>
    <cfRule type="expression" dxfId="1510" priority="1550" stopIfTrue="1">
      <formula>OR(COUNTIF($F115:$F128,"&lt;&gt;")&gt;0,AND(ISBLANK($F130),COUNTIF($F$129:$F$130,"&lt;&gt;")=1))</formula>
    </cfRule>
  </conditionalFormatting>
  <conditionalFormatting sqref="F131:K131">
    <cfRule type="expression" dxfId="1509" priority="1546" stopIfTrue="1">
      <formula>AND(ISBLANK($F$131),COUNTIF($F$141:$F$142,"&lt;&gt;")&gt;0)</formula>
    </cfRule>
    <cfRule type="expression" dxfId="1508" priority="1536" stopIfTrue="1">
      <formula>AND(COUNTIF($F131:$F140,"&lt;&gt;")&gt;0,COUNTIF($F$141:$F$142,"&lt;&gt;")&gt;0)</formula>
    </cfRule>
  </conditionalFormatting>
  <conditionalFormatting sqref="F132:K132">
    <cfRule type="expression" dxfId="1507" priority="1535" stopIfTrue="1">
      <formula>AND(COUNTIF($F131:$F140,"&lt;&gt;")&gt;0,COUNTIF($F$141:$F$142,"&lt;&gt;")&gt;0)</formula>
    </cfRule>
    <cfRule type="expression" dxfId="1506" priority="1545" stopIfTrue="1">
      <formula>AND(ISBLANK($F$132),COUNTIF($F$141:$F$142,"&lt;&gt;")&gt;0)</formula>
    </cfRule>
  </conditionalFormatting>
  <conditionalFormatting sqref="F133:K133">
    <cfRule type="expression" dxfId="1505" priority="1544" stopIfTrue="1">
      <formula>AND(ISBLANK($F$133),COUNTIF($F$141:$F$142,"&lt;&gt;")&gt;0)</formula>
    </cfRule>
    <cfRule type="expression" dxfId="1504" priority="1534" stopIfTrue="1">
      <formula>AND(COUNTIF($F131:$F140,"&lt;&gt;")&gt;0,COUNTIF($F$141:$F$142,"&lt;&gt;")&gt;0)</formula>
    </cfRule>
  </conditionalFormatting>
  <conditionalFormatting sqref="F134:K134">
    <cfRule type="expression" dxfId="1503" priority="1543" stopIfTrue="1">
      <formula>AND(ISBLANK($F$134),COUNTIF($F$141:$F$142,"&lt;&gt;")&gt;0)</formula>
    </cfRule>
    <cfRule type="expression" dxfId="1502" priority="1533" stopIfTrue="1">
      <formula>AND(COUNTIF($F131:$F140,"&lt;&gt;")&gt;0,COUNTIF($F$141:$F$142,"&lt;&gt;")&gt;0)</formula>
    </cfRule>
  </conditionalFormatting>
  <conditionalFormatting sqref="F135:K135">
    <cfRule type="expression" dxfId="1501" priority="1532" stopIfTrue="1">
      <formula>AND(COUNTIF($F131:$F140,"&lt;&gt;")&gt;0,COUNTIF($F$141:$F$142,"&lt;&gt;")&gt;0)</formula>
    </cfRule>
    <cfRule type="expression" dxfId="1500" priority="1542" stopIfTrue="1">
      <formula>AND(ISBLANK($F$135),COUNTIF($F$141:$F$142,"&lt;&gt;")&gt;0)</formula>
    </cfRule>
  </conditionalFormatting>
  <conditionalFormatting sqref="F136:K136">
    <cfRule type="expression" dxfId="1499" priority="1541" stopIfTrue="1">
      <formula>AND(ISBLANK($F$136),COUNTIF($F$141:$F$142,"&lt;&gt;")&gt;0)</formula>
    </cfRule>
    <cfRule type="expression" dxfId="1498" priority="1531" stopIfTrue="1">
      <formula>AND(COUNTIF($F131:$F140,"&lt;&gt;")&gt;0,COUNTIF($F$141:$F$142,"&lt;&gt;")&gt;0)</formula>
    </cfRule>
  </conditionalFormatting>
  <conditionalFormatting sqref="F137:K137">
    <cfRule type="expression" dxfId="1497" priority="1540" stopIfTrue="1">
      <formula>AND(ISBLANK($F$137),COUNTIF($F$141:$F$142,"&lt;&gt;")&gt;0)</formula>
    </cfRule>
    <cfRule type="expression" dxfId="1496" priority="1530" stopIfTrue="1">
      <formula>AND(COUNTIF($F131:$F140,"&lt;&gt;")&gt;0,COUNTIF($F$141:$F$142,"&lt;&gt;")&gt;0)</formula>
    </cfRule>
  </conditionalFormatting>
  <conditionalFormatting sqref="F138:K138">
    <cfRule type="expression" dxfId="1495" priority="1539" stopIfTrue="1">
      <formula>AND(ISBLANK($F$138),COUNTIF($F$141:$F$142,"&lt;&gt;")&gt;0)</formula>
    </cfRule>
    <cfRule type="expression" dxfId="1494" priority="1529" stopIfTrue="1">
      <formula>AND(COUNTIF($F131:$F140,"&lt;&gt;")&gt;0,COUNTIF($F$141:$F$142,"&lt;&gt;")&gt;0)</formula>
    </cfRule>
  </conditionalFormatting>
  <conditionalFormatting sqref="F139:K139">
    <cfRule type="expression" dxfId="1493" priority="1528" stopIfTrue="1">
      <formula>AND(COUNTIF($F131:$F140,"&lt;&gt;")&gt;0,COUNTIF($F$141:$F$142,"&lt;&gt;")&gt;0)</formula>
    </cfRule>
    <cfRule type="expression" dxfId="1492" priority="1538" stopIfTrue="1">
      <formula>AND(ISBLANK($F$139),COUNTIF($F$141:$F$142,"&lt;&gt;")&gt;0)</formula>
    </cfRule>
  </conditionalFormatting>
  <conditionalFormatting sqref="F140:K140">
    <cfRule type="expression" dxfId="1491" priority="1527" stopIfTrue="1">
      <formula>AND(COUNTIF($F131:$F140,"&lt;&gt;")&gt;0,COUNTIF($F$141:$F$142,"&lt;&gt;")&gt;0)</formula>
    </cfRule>
    <cfRule type="expression" dxfId="1490" priority="1537" stopIfTrue="1">
      <formula>AND(ISBLANK($F$140),COUNTIF($F$141:$F$142,"&lt;&gt;")&gt;0)</formula>
    </cfRule>
  </conditionalFormatting>
  <conditionalFormatting sqref="F141:K141">
    <cfRule type="expression" dxfId="1489" priority="1526" stopIfTrue="1">
      <formula>OR(COUNTIF($F131:$F140,"&lt;&gt;")&gt;0,AND(ISBLANK($F141),COUNTIF($F$141:$F$142,"&lt;&gt;")=1))</formula>
    </cfRule>
    <cfRule type="expression" dxfId="1488" priority="1524" stopIfTrue="1">
      <formula>OR(AND(COUNTIF($F131:$F140,"&lt;&gt;")&gt;0,COUNTIF($F$141:$F$142,"&lt;&gt;")&gt;0),COUNTIF($F$141:$F$142,"&lt;&gt;")&gt;1)</formula>
    </cfRule>
  </conditionalFormatting>
  <conditionalFormatting sqref="F142:K142">
    <cfRule type="expression" dxfId="1487" priority="1525" stopIfTrue="1">
      <formula>OR(COUNTIF($F131:$F140,"&lt;&gt;")&gt;0,AND(ISBLANK($F142),COUNTIF($F$141:$F$142,"&lt;&gt;")=1))</formula>
    </cfRule>
    <cfRule type="expression" dxfId="1486" priority="1523" stopIfTrue="1">
      <formula>OR(AND(COUNTIF($F131:$F140,"&lt;&gt;")&gt;0,COUNTIF($F$141:$F$142,"&lt;&gt;")&gt;0),COUNTIF($F$141:$F$142,"&lt;&gt;")&gt;1)</formula>
    </cfRule>
  </conditionalFormatting>
  <conditionalFormatting sqref="F143:K143">
    <cfRule type="expression" dxfId="1485" priority="1507" stopIfTrue="1">
      <formula>AND(COUNTIF($F143:$F156,"&lt;&gt;")&gt;0,COUNTIF($F$157:$F$158,"&lt;&gt;")&gt;0)</formula>
    </cfRule>
    <cfRule type="expression" dxfId="1484" priority="1521" stopIfTrue="1">
      <formula>AND(ISBLANK($F$143),COUNTIF($F$157:$F$158,"&lt;&gt;")&gt;0)</formula>
    </cfRule>
  </conditionalFormatting>
  <conditionalFormatting sqref="F144:K144">
    <cfRule type="expression" dxfId="1483" priority="1520" stopIfTrue="1">
      <formula>AND(ISBLANK($F$144),COUNTIF($F$157:$F$158,"&lt;&gt;")&gt;0)</formula>
    </cfRule>
    <cfRule type="expression" dxfId="1482" priority="1506" stopIfTrue="1">
      <formula>AND(COUNTIF($F143:$F156,"&lt;&gt;")&gt;0,COUNTIF($F$157:$F$158,"&lt;&gt;")&gt;0)</formula>
    </cfRule>
  </conditionalFormatting>
  <conditionalFormatting sqref="F145:K145">
    <cfRule type="expression" dxfId="1481" priority="1519" stopIfTrue="1">
      <formula>AND(ISBLANK($F$145),COUNTIF($F$157:$F$158,"&lt;&gt;")&gt;0)</formula>
    </cfRule>
    <cfRule type="expression" dxfId="1480" priority="1505" stopIfTrue="1">
      <formula>AND(COUNTIF($F143:$F156,"&lt;&gt;")&gt;0,COUNTIF($F$157:$F$158,"&lt;&gt;")&gt;0)</formula>
    </cfRule>
  </conditionalFormatting>
  <conditionalFormatting sqref="F146:K146">
    <cfRule type="expression" dxfId="1479" priority="1518" stopIfTrue="1">
      <formula>AND(ISBLANK($F$146),COUNTIF($F$157:$F$158,"&lt;&gt;")&gt;0)</formula>
    </cfRule>
    <cfRule type="expression" dxfId="1478" priority="1504" stopIfTrue="1">
      <formula>AND(COUNTIF($F143:$F156,"&lt;&gt;")&gt;0,COUNTIF($F$157:$F$158,"&lt;&gt;")&gt;0)</formula>
    </cfRule>
  </conditionalFormatting>
  <conditionalFormatting sqref="F147:K147">
    <cfRule type="expression" dxfId="1477" priority="1517" stopIfTrue="1">
      <formula>AND(ISBLANK($F$147),COUNTIF($F$157:$F$158,"&lt;&gt;")&gt;0)</formula>
    </cfRule>
    <cfRule type="expression" dxfId="1476" priority="1503" stopIfTrue="1">
      <formula>AND(COUNTIF($F143:$F156,"&lt;&gt;")&gt;0,COUNTIF($F$157:$F$158,"&lt;&gt;")&gt;0)</formula>
    </cfRule>
  </conditionalFormatting>
  <conditionalFormatting sqref="F148:K148">
    <cfRule type="expression" dxfId="1475" priority="1516" stopIfTrue="1">
      <formula>AND(ISBLANK($F$148),COUNTIF($F$157:$F$158,"&lt;&gt;")&gt;0)</formula>
    </cfRule>
    <cfRule type="expression" dxfId="1474" priority="1502" stopIfTrue="1">
      <formula>AND(COUNTIF($F143:$F156,"&lt;&gt;")&gt;0,COUNTIF($F$157:$F$158,"&lt;&gt;")&gt;0)</formula>
    </cfRule>
  </conditionalFormatting>
  <conditionalFormatting sqref="F149:K149">
    <cfRule type="expression" dxfId="1473" priority="1515" stopIfTrue="1">
      <formula>AND(ISBLANK($F$149),COUNTIF($F$157:$F$158,"&lt;&gt;")&gt;0)</formula>
    </cfRule>
    <cfRule type="expression" dxfId="1472" priority="1501" stopIfTrue="1">
      <formula>AND(COUNTIF($F143:$F156,"&lt;&gt;")&gt;0,COUNTIF($F$157:$F$158,"&lt;&gt;")&gt;0)</formula>
    </cfRule>
  </conditionalFormatting>
  <conditionalFormatting sqref="F150:K150">
    <cfRule type="expression" dxfId="1471" priority="1514" stopIfTrue="1">
      <formula>AND(ISBLANK($F$150),COUNTIF($F$157:$F$158,"&lt;&gt;")&gt;0)</formula>
    </cfRule>
    <cfRule type="expression" dxfId="1470" priority="1500" stopIfTrue="1">
      <formula>AND(COUNTIF($F143:$F156,"&lt;&gt;")&gt;0,COUNTIF($F$157:$F$158,"&lt;&gt;")&gt;0)</formula>
    </cfRule>
  </conditionalFormatting>
  <conditionalFormatting sqref="F151:K151">
    <cfRule type="expression" dxfId="1469" priority="1513" stopIfTrue="1">
      <formula>AND(ISBLANK($F$151),COUNTIF($F$157:$F$158,"&lt;&gt;")&gt;0)</formula>
    </cfRule>
    <cfRule type="expression" dxfId="1468" priority="1499" stopIfTrue="1">
      <formula>AND(COUNTIF($F143:$F156,"&lt;&gt;")&gt;0,COUNTIF($F$157:$F$158,"&lt;&gt;")&gt;0)</formula>
    </cfRule>
  </conditionalFormatting>
  <conditionalFormatting sqref="F152:K152">
    <cfRule type="expression" dxfId="1467" priority="1498" stopIfTrue="1">
      <formula>AND(COUNTIF($F143:$F156,"&lt;&gt;")&gt;0,COUNTIF($F$157:$F$158,"&lt;&gt;")&gt;0)</formula>
    </cfRule>
    <cfRule type="expression" dxfId="1466" priority="1512" stopIfTrue="1">
      <formula>AND(ISBLANK($F$152),COUNTIF($F$157:$F$158,"&lt;&gt;")&gt;0)</formula>
    </cfRule>
  </conditionalFormatting>
  <conditionalFormatting sqref="F153:K153">
    <cfRule type="expression" dxfId="1465" priority="1511" stopIfTrue="1">
      <formula>AND(ISBLANK($F$153),COUNTIF($F$157:$F$158,"&lt;&gt;")&gt;0)</formula>
    </cfRule>
    <cfRule type="expression" dxfId="1464" priority="1497" stopIfTrue="1">
      <formula>AND(COUNTIF($F143:$F156,"&lt;&gt;")&gt;0,COUNTIF($F$157:$F$158,"&lt;&gt;")&gt;0)</formula>
    </cfRule>
  </conditionalFormatting>
  <conditionalFormatting sqref="F154:K154">
    <cfRule type="expression" dxfId="1463" priority="1510" stopIfTrue="1">
      <formula>AND(ISBLANK($F$154),COUNTIF($F$157:$F$158,"&lt;&gt;")&gt;0)</formula>
    </cfRule>
    <cfRule type="expression" dxfId="1462" priority="1496" stopIfTrue="1">
      <formula>AND(COUNTIF($F143:$F156,"&lt;&gt;")&gt;0,COUNTIF($F$157:$F$158,"&lt;&gt;")&gt;0)</formula>
    </cfRule>
  </conditionalFormatting>
  <conditionalFormatting sqref="F155:K155">
    <cfRule type="expression" dxfId="1461" priority="1495" stopIfTrue="1">
      <formula>AND(COUNTIF($F143:$F156,"&lt;&gt;")&gt;0,COUNTIF($F$157:$F$158,"&lt;&gt;")&gt;0)</formula>
    </cfRule>
    <cfRule type="expression" dxfId="1460" priority="1509" stopIfTrue="1">
      <formula>AND(ISBLANK($F$155),COUNTIF($F$157:$F$158,"&lt;&gt;")&gt;0)</formula>
    </cfRule>
  </conditionalFormatting>
  <conditionalFormatting sqref="F156:K156">
    <cfRule type="expression" dxfId="1459" priority="1494" stopIfTrue="1">
      <formula>AND(COUNTIF($F143:$F156,"&lt;&gt;")&gt;0,COUNTIF($F$157:$F$158,"&lt;&gt;")&gt;0)</formula>
    </cfRule>
    <cfRule type="expression" dxfId="1458" priority="1508" stopIfTrue="1">
      <formula>AND(ISBLANK($F$156),COUNTIF($F$157:$F$158,"&lt;&gt;")&gt;0)</formula>
    </cfRule>
  </conditionalFormatting>
  <conditionalFormatting sqref="F157:K157">
    <cfRule type="expression" dxfId="1457" priority="1493" stopIfTrue="1">
      <formula>OR(COUNTIF($F143:$F156,"&lt;&gt;")&gt;0,AND(ISBLANK($F157),COUNTIF($F$157:$F$158,"&lt;&gt;")=1))</formula>
    </cfRule>
    <cfRule type="expression" dxfId="1456" priority="1491" stopIfTrue="1">
      <formula>OR(AND(COUNTIF($F143:$F156,"&lt;&gt;")&gt;0,COUNTIF($F$157:$F$158,"&lt;&gt;")&gt;0),COUNTIF($F$157:$F$158,"&lt;&gt;")&gt;1)</formula>
    </cfRule>
  </conditionalFormatting>
  <conditionalFormatting sqref="F158:K158">
    <cfRule type="expression" dxfId="1455" priority="1492" stopIfTrue="1">
      <formula>OR(COUNTIF($F143:$F156,"&lt;&gt;")&gt;0,AND(ISBLANK($F158),COUNTIF($F$157:$F$158,"&lt;&gt;")=1))</formula>
    </cfRule>
    <cfRule type="expression" dxfId="1454" priority="1490" stopIfTrue="1">
      <formula>OR(AND(COUNTIF($F143:$F156,"&lt;&gt;")&gt;0,COUNTIF($F$157:$F$158,"&lt;&gt;")&gt;0),COUNTIF($F$157:$F$158,"&lt;&gt;")&gt;1)</formula>
    </cfRule>
  </conditionalFormatting>
  <conditionalFormatting sqref="F159:K159">
    <cfRule type="expression" dxfId="1453" priority="1461" stopIfTrue="1">
      <formula>AND(COUNTIF($F159:$F185,"&lt;&gt;")&gt;0,COUNTIF($F$186:$F$187,"&lt;&gt;")&gt;0)</formula>
    </cfRule>
    <cfRule type="expression" dxfId="1452" priority="1488" stopIfTrue="1">
      <formula>AND(ISBLANK($F$159),COUNTIF($F$186:$F$187,"&lt;&gt;")&gt;0)</formula>
    </cfRule>
  </conditionalFormatting>
  <conditionalFormatting sqref="F160:K160">
    <cfRule type="expression" dxfId="1451" priority="1487" stopIfTrue="1">
      <formula>AND(ISBLANK($F$160),COUNTIF($F$186:$F$187,"&lt;&gt;")&gt;0)</formula>
    </cfRule>
    <cfRule type="expression" dxfId="1450" priority="1460" stopIfTrue="1">
      <formula>AND(COUNTIF($F159:$F185,"&lt;&gt;")&gt;0,COUNTIF($F$186:$F$187,"&lt;&gt;")&gt;0)</formula>
    </cfRule>
  </conditionalFormatting>
  <conditionalFormatting sqref="F161:K161">
    <cfRule type="expression" dxfId="1449" priority="1459" stopIfTrue="1">
      <formula>AND(COUNTIF($F159:$F185,"&lt;&gt;")&gt;0,COUNTIF($F$186:$F$187,"&lt;&gt;")&gt;0)</formula>
    </cfRule>
    <cfRule type="expression" dxfId="1448" priority="1486" stopIfTrue="1">
      <formula>AND(ISBLANK($F$161),COUNTIF($F$186:$F$187,"&lt;&gt;")&gt;0)</formula>
    </cfRule>
  </conditionalFormatting>
  <conditionalFormatting sqref="F162:K162">
    <cfRule type="expression" dxfId="1447" priority="1458" stopIfTrue="1">
      <formula>AND(COUNTIF($F159:$F185,"&lt;&gt;")&gt;0,COUNTIF($F$186:$F$187,"&lt;&gt;")&gt;0)</formula>
    </cfRule>
    <cfRule type="expression" dxfId="1446" priority="1485" stopIfTrue="1">
      <formula>AND(ISBLANK($F$162),COUNTIF($F$186:$F$187,"&lt;&gt;")&gt;0)</formula>
    </cfRule>
  </conditionalFormatting>
  <conditionalFormatting sqref="F163:K163">
    <cfRule type="expression" dxfId="1445" priority="1457" stopIfTrue="1">
      <formula>AND(COUNTIF($F159:$F185,"&lt;&gt;")&gt;0,COUNTIF($F$186:$F$187,"&lt;&gt;")&gt;0)</formula>
    </cfRule>
    <cfRule type="expression" dxfId="1444" priority="1484" stopIfTrue="1">
      <formula>AND(ISBLANK($F$163),COUNTIF($F$186:$F$187,"&lt;&gt;")&gt;0)</formula>
    </cfRule>
  </conditionalFormatting>
  <conditionalFormatting sqref="F164:K164">
    <cfRule type="expression" dxfId="1443" priority="1456" stopIfTrue="1">
      <formula>AND(COUNTIF($F159:$F185,"&lt;&gt;")&gt;0,COUNTIF($F$186:$F$187,"&lt;&gt;")&gt;0)</formula>
    </cfRule>
    <cfRule type="expression" dxfId="1442" priority="1483" stopIfTrue="1">
      <formula>AND(ISBLANK($F$164),COUNTIF($F$186:$F$187,"&lt;&gt;")&gt;0)</formula>
    </cfRule>
  </conditionalFormatting>
  <conditionalFormatting sqref="F165:K165">
    <cfRule type="expression" dxfId="1441" priority="1455" stopIfTrue="1">
      <formula>AND(COUNTIF($F159:$F185,"&lt;&gt;")&gt;0,COUNTIF($F$186:$F$187,"&lt;&gt;")&gt;0)</formula>
    </cfRule>
    <cfRule type="expression" dxfId="1440" priority="1482" stopIfTrue="1">
      <formula>AND(ISBLANK($F$165),COUNTIF($F$186:$F$187,"&lt;&gt;")&gt;0)</formula>
    </cfRule>
  </conditionalFormatting>
  <conditionalFormatting sqref="F166:K166">
    <cfRule type="expression" dxfId="1439" priority="1454" stopIfTrue="1">
      <formula>AND(COUNTIF($F159:$F185,"&lt;&gt;")&gt;0,COUNTIF($F$186:$F$187,"&lt;&gt;")&gt;0)</formula>
    </cfRule>
    <cfRule type="expression" dxfId="1438" priority="1481" stopIfTrue="1">
      <formula>AND(ISBLANK($F$166),COUNTIF($F$186:$F$187,"&lt;&gt;")&gt;0)</formula>
    </cfRule>
  </conditionalFormatting>
  <conditionalFormatting sqref="F167:K167">
    <cfRule type="expression" dxfId="1437" priority="1453" stopIfTrue="1">
      <formula>AND(COUNTIF($F159:$F185,"&lt;&gt;")&gt;0,COUNTIF($F$186:$F$187,"&lt;&gt;")&gt;0)</formula>
    </cfRule>
    <cfRule type="expression" dxfId="1436" priority="1480" stopIfTrue="1">
      <formula>AND(ISBLANK($F$167),COUNTIF($F$186:$F$187,"&lt;&gt;")&gt;0)</formula>
    </cfRule>
  </conditionalFormatting>
  <conditionalFormatting sqref="F168:K168">
    <cfRule type="expression" dxfId="1435" priority="1452" stopIfTrue="1">
      <formula>AND(COUNTIF($F159:$F185,"&lt;&gt;")&gt;0,COUNTIF($F$186:$F$187,"&lt;&gt;")&gt;0)</formula>
    </cfRule>
    <cfRule type="expression" dxfId="1434" priority="1479" stopIfTrue="1">
      <formula>AND(ISBLANK($F$168),COUNTIF($F$186:$F$187,"&lt;&gt;")&gt;0)</formula>
    </cfRule>
  </conditionalFormatting>
  <conditionalFormatting sqref="F169:K169">
    <cfRule type="expression" dxfId="1433" priority="1478" stopIfTrue="1">
      <formula>AND(ISBLANK($F$169),COUNTIF($F$186:$F$187,"&lt;&gt;")&gt;0)</formula>
    </cfRule>
    <cfRule type="expression" dxfId="1432" priority="1451" stopIfTrue="1">
      <formula>AND(COUNTIF($F159:$F185,"&lt;&gt;")&gt;0,COUNTIF($F$186:$F$187,"&lt;&gt;")&gt;0)</formula>
    </cfRule>
  </conditionalFormatting>
  <conditionalFormatting sqref="F170:K170">
    <cfRule type="expression" dxfId="1431" priority="1450" stopIfTrue="1">
      <formula>AND(COUNTIF($F159:$F185,"&lt;&gt;")&gt;0,COUNTIF($F$186:$F$187,"&lt;&gt;")&gt;0)</formula>
    </cfRule>
    <cfRule type="expression" dxfId="1430" priority="1477" stopIfTrue="1">
      <formula>AND(ISBLANK($F$170),COUNTIF($F$186:$F$187,"&lt;&gt;")&gt;0)</formula>
    </cfRule>
  </conditionalFormatting>
  <conditionalFormatting sqref="F171:K171">
    <cfRule type="expression" dxfId="1429" priority="1449" stopIfTrue="1">
      <formula>AND(COUNTIF($F159:$F185,"&lt;&gt;")&gt;0,COUNTIF($F$186:$F$187,"&lt;&gt;")&gt;0)</formula>
    </cfRule>
    <cfRule type="expression" dxfId="1428" priority="1476" stopIfTrue="1">
      <formula>AND(ISBLANK($F$171),COUNTIF($F$186:$F$187,"&lt;&gt;")&gt;0)</formula>
    </cfRule>
  </conditionalFormatting>
  <conditionalFormatting sqref="F172:K172">
    <cfRule type="expression" dxfId="1427" priority="1448" stopIfTrue="1">
      <formula>AND(COUNTIF($F159:$F185,"&lt;&gt;")&gt;0,COUNTIF($F$186:$F$187,"&lt;&gt;")&gt;0)</formula>
    </cfRule>
    <cfRule type="expression" dxfId="1426" priority="1475" stopIfTrue="1">
      <formula>AND(ISBLANK($F$172),COUNTIF($F$186:$F$187,"&lt;&gt;")&gt;0)</formula>
    </cfRule>
  </conditionalFormatting>
  <conditionalFormatting sqref="F173:K173">
    <cfRule type="expression" dxfId="1425" priority="1447" stopIfTrue="1">
      <formula>AND(COUNTIF($F159:$F185,"&lt;&gt;")&gt;0,COUNTIF($F$186:$F$187,"&lt;&gt;")&gt;0)</formula>
    </cfRule>
    <cfRule type="expression" dxfId="1424" priority="1474" stopIfTrue="1">
      <formula>AND(ISBLANK($F$173),COUNTIF($F$186:$F$187,"&lt;&gt;")&gt;0)</formula>
    </cfRule>
  </conditionalFormatting>
  <conditionalFormatting sqref="F174:K174">
    <cfRule type="expression" dxfId="1423" priority="1446" stopIfTrue="1">
      <formula>AND(COUNTIF($F159:$F185,"&lt;&gt;")&gt;0,COUNTIF($F$186:$F$187,"&lt;&gt;")&gt;0)</formula>
    </cfRule>
    <cfRule type="expression" dxfId="1422" priority="1473" stopIfTrue="1">
      <formula>AND(ISBLANK($F$174),COUNTIF($F$186:$F$187,"&lt;&gt;")&gt;0)</formula>
    </cfRule>
  </conditionalFormatting>
  <conditionalFormatting sqref="F175:K175">
    <cfRule type="expression" dxfId="1421" priority="1472" stopIfTrue="1">
      <formula>AND(ISBLANK($F$175),COUNTIF($F$186:$F$187,"&lt;&gt;")&gt;0)</formula>
    </cfRule>
    <cfRule type="expression" dxfId="1420" priority="1445" stopIfTrue="1">
      <formula>AND(COUNTIF($F159:$F185,"&lt;&gt;")&gt;0,COUNTIF($F$186:$F$187,"&lt;&gt;")&gt;0)</formula>
    </cfRule>
  </conditionalFormatting>
  <conditionalFormatting sqref="F176:K176">
    <cfRule type="expression" dxfId="1419" priority="1444" stopIfTrue="1">
      <formula>AND(COUNTIF($F159:$F185,"&lt;&gt;")&gt;0,COUNTIF($F$186:$F$187,"&lt;&gt;")&gt;0)</formula>
    </cfRule>
    <cfRule type="expression" dxfId="1418" priority="1471" stopIfTrue="1">
      <formula>AND(ISBLANK($F$176),COUNTIF($F$186:$F$187,"&lt;&gt;")&gt;0)</formula>
    </cfRule>
  </conditionalFormatting>
  <conditionalFormatting sqref="F177:K177">
    <cfRule type="expression" dxfId="1417" priority="1470" stopIfTrue="1">
      <formula>AND(ISBLANK($F$177),COUNTIF($F$186:$F$187,"&lt;&gt;")&gt;0)</formula>
    </cfRule>
    <cfRule type="expression" dxfId="1416" priority="1443" stopIfTrue="1">
      <formula>AND(COUNTIF($F159:$F185,"&lt;&gt;")&gt;0,COUNTIF($F$186:$F$187,"&lt;&gt;")&gt;0)</formula>
    </cfRule>
  </conditionalFormatting>
  <conditionalFormatting sqref="F178:K178">
    <cfRule type="expression" dxfId="1415" priority="1442" stopIfTrue="1">
      <formula>AND(COUNTIF($F159:$F185,"&lt;&gt;")&gt;0,COUNTIF($F$186:$F$187,"&lt;&gt;")&gt;0)</formula>
    </cfRule>
    <cfRule type="expression" dxfId="1414" priority="1469" stopIfTrue="1">
      <formula>AND(ISBLANK($F$178),COUNTIF($F$186:$F$187,"&lt;&gt;")&gt;0)</formula>
    </cfRule>
  </conditionalFormatting>
  <conditionalFormatting sqref="F179:K179">
    <cfRule type="expression" dxfId="1413" priority="1468" stopIfTrue="1">
      <formula>AND(ISBLANK($F$179),COUNTIF($F$186:$F$187,"&lt;&gt;")&gt;0)</formula>
    </cfRule>
    <cfRule type="expression" dxfId="1412" priority="1441" stopIfTrue="1">
      <formula>AND(COUNTIF($F159:$F185,"&lt;&gt;")&gt;0,COUNTIF($F$186:$F$187,"&lt;&gt;")&gt;0)</formula>
    </cfRule>
  </conditionalFormatting>
  <conditionalFormatting sqref="F180:K180">
    <cfRule type="expression" dxfId="1411" priority="1467" stopIfTrue="1">
      <formula>AND(ISBLANK($F$180),COUNTIF($F$186:$F$187,"&lt;&gt;")&gt;0)</formula>
    </cfRule>
    <cfRule type="expression" dxfId="1410" priority="1440" stopIfTrue="1">
      <formula>AND(COUNTIF($F159:$F185,"&lt;&gt;")&gt;0,COUNTIF($F$186:$F$187,"&lt;&gt;")&gt;0)</formula>
    </cfRule>
  </conditionalFormatting>
  <conditionalFormatting sqref="F181:K181">
    <cfRule type="expression" dxfId="1409" priority="1466" stopIfTrue="1">
      <formula>AND(ISBLANK($F$181),COUNTIF($F$186:$F$187,"&lt;&gt;")&gt;0)</formula>
    </cfRule>
    <cfRule type="expression" dxfId="1408" priority="1439" stopIfTrue="1">
      <formula>AND(COUNTIF($F159:$F185,"&lt;&gt;")&gt;0,COUNTIF($F$186:$F$187,"&lt;&gt;")&gt;0)</formula>
    </cfRule>
  </conditionalFormatting>
  <conditionalFormatting sqref="F182:K182">
    <cfRule type="expression" dxfId="1407" priority="1438" stopIfTrue="1">
      <formula>AND(COUNTIF($F159:$F185,"&lt;&gt;")&gt;0,COUNTIF($F$186:$F$187,"&lt;&gt;")&gt;0)</formula>
    </cfRule>
    <cfRule type="expression" dxfId="1406" priority="1465" stopIfTrue="1">
      <formula>AND(ISBLANK($F$182),COUNTIF($F$186:$F$187,"&lt;&gt;")&gt;0)</formula>
    </cfRule>
  </conditionalFormatting>
  <conditionalFormatting sqref="F183:K183">
    <cfRule type="expression" dxfId="1405" priority="1464" stopIfTrue="1">
      <formula>AND(ISBLANK($F$183),COUNTIF($F$186:$F$187,"&lt;&gt;")&gt;0)</formula>
    </cfRule>
    <cfRule type="expression" dxfId="1404" priority="1437" stopIfTrue="1">
      <formula>AND(COUNTIF($F159:$F185,"&lt;&gt;")&gt;0,COUNTIF($F$186:$F$187,"&lt;&gt;")&gt;0)</formula>
    </cfRule>
  </conditionalFormatting>
  <conditionalFormatting sqref="F184:K184">
    <cfRule type="expression" dxfId="1403" priority="1436" stopIfTrue="1">
      <formula>AND(COUNTIF($F159:$F185,"&lt;&gt;")&gt;0,COUNTIF($F$186:$F$187,"&lt;&gt;")&gt;0)</formula>
    </cfRule>
    <cfRule type="expression" dxfId="1402" priority="1463" stopIfTrue="1">
      <formula>AND(ISBLANK($F$184),COUNTIF($F$186:$F$187,"&lt;&gt;")&gt;0)</formula>
    </cfRule>
  </conditionalFormatting>
  <conditionalFormatting sqref="F185:K185">
    <cfRule type="expression" dxfId="1401" priority="1462" stopIfTrue="1">
      <formula>AND(ISBLANK($F$185),COUNTIF($F$186:$F$187,"&lt;&gt;")&gt;0)</formula>
    </cfRule>
    <cfRule type="expression" dxfId="1400" priority="1435" stopIfTrue="1">
      <formula>AND(COUNTIF($F159:$F185,"&lt;&gt;")&gt;0,COUNTIF($F$186:$F$187,"&lt;&gt;")&gt;0)</formula>
    </cfRule>
  </conditionalFormatting>
  <conditionalFormatting sqref="F186:K186">
    <cfRule type="expression" dxfId="1399" priority="1432" stopIfTrue="1">
      <formula>OR(AND(COUNTIF($F159:$F185,"&lt;&gt;")&gt;0,COUNTIF($F$186:$F$187,"&lt;&gt;")&gt;0),COUNTIF($F$186:$F$187,"&lt;&gt;")&gt;1)</formula>
    </cfRule>
    <cfRule type="expression" dxfId="1398" priority="1434" stopIfTrue="1">
      <formula>OR(COUNTIF($F159:$F185,"&lt;&gt;")&gt;0,AND(ISBLANK($F186),COUNTIF($F$186:$F$187,"&lt;&gt;")=1))</formula>
    </cfRule>
  </conditionalFormatting>
  <conditionalFormatting sqref="F187:K187">
    <cfRule type="expression" dxfId="1397" priority="1431" stopIfTrue="1">
      <formula>OR(AND(COUNTIF($F159:$F185,"&lt;&gt;")&gt;0,COUNTIF($F$186:$F$187,"&lt;&gt;")&gt;0),COUNTIF($F$186:$F$187,"&lt;&gt;")&gt;1)</formula>
    </cfRule>
    <cfRule type="expression" dxfId="1396" priority="1433" stopIfTrue="1">
      <formula>OR(COUNTIF($F159:$F185,"&lt;&gt;")&gt;0,AND(ISBLANK($F187),COUNTIF($F$186:$F$187,"&lt;&gt;")=1))</formula>
    </cfRule>
  </conditionalFormatting>
  <conditionalFormatting sqref="F188:K188">
    <cfRule type="expression" dxfId="1395" priority="1429" stopIfTrue="1">
      <formula>AND(ISBLANK($F$188),COUNTIF($F$200:$F$201,"&lt;&gt;")&gt;0)</formula>
    </cfRule>
    <cfRule type="expression" dxfId="1394" priority="1417" stopIfTrue="1">
      <formula>AND(COUNTIF($F188:$F199,"&lt;&gt;")&gt;0,COUNTIF($F$200:$F$201,"&lt;&gt;")&gt;0)</formula>
    </cfRule>
  </conditionalFormatting>
  <conditionalFormatting sqref="F189:K189">
    <cfRule type="expression" dxfId="1393" priority="1428" stopIfTrue="1">
      <formula>AND(ISBLANK($F$189),COUNTIF($F$200:$F$201,"&lt;&gt;")&gt;0)</formula>
    </cfRule>
    <cfRule type="expression" dxfId="1392" priority="1416" stopIfTrue="1">
      <formula>AND(COUNTIF($F188:$F199,"&lt;&gt;")&gt;0,COUNTIF($F$200:$F$201,"&lt;&gt;")&gt;0)</formula>
    </cfRule>
  </conditionalFormatting>
  <conditionalFormatting sqref="F190:K190">
    <cfRule type="expression" dxfId="1391" priority="1427" stopIfTrue="1">
      <formula>AND(ISBLANK($F$190),COUNTIF($F$200:$F$201,"&lt;&gt;")&gt;0)</formula>
    </cfRule>
    <cfRule type="expression" dxfId="1390" priority="1415" stopIfTrue="1">
      <formula>AND(COUNTIF($F188:$F199,"&lt;&gt;")&gt;0,COUNTIF($F$200:$F$201,"&lt;&gt;")&gt;0)</formula>
    </cfRule>
  </conditionalFormatting>
  <conditionalFormatting sqref="F191:K191">
    <cfRule type="expression" dxfId="1389" priority="1414" stopIfTrue="1">
      <formula>AND(COUNTIF($F188:$F199,"&lt;&gt;")&gt;0,COUNTIF($F$200:$F$201,"&lt;&gt;")&gt;0)</formula>
    </cfRule>
    <cfRule type="expression" dxfId="1388" priority="1426" stopIfTrue="1">
      <formula>AND(ISBLANK($F$191),COUNTIF($F$200:$F$201,"&lt;&gt;")&gt;0)</formula>
    </cfRule>
  </conditionalFormatting>
  <conditionalFormatting sqref="F192:K192">
    <cfRule type="expression" dxfId="1387" priority="1413" stopIfTrue="1">
      <formula>AND(COUNTIF($F188:$F199,"&lt;&gt;")&gt;0,COUNTIF($F$200:$F$201,"&lt;&gt;")&gt;0)</formula>
    </cfRule>
    <cfRule type="expression" dxfId="1386" priority="1425" stopIfTrue="1">
      <formula>AND(ISBLANK($F$192),COUNTIF($F$200:$F$201,"&lt;&gt;")&gt;0)</formula>
    </cfRule>
  </conditionalFormatting>
  <conditionalFormatting sqref="F193:K193">
    <cfRule type="expression" dxfId="1385" priority="1412" stopIfTrue="1">
      <formula>AND(COUNTIF($F188:$F199,"&lt;&gt;")&gt;0,COUNTIF($F$200:$F$201,"&lt;&gt;")&gt;0)</formula>
    </cfRule>
    <cfRule type="expression" dxfId="1384" priority="1424" stopIfTrue="1">
      <formula>AND(ISBLANK($F$193),COUNTIF($F$200:$F$201,"&lt;&gt;")&gt;0)</formula>
    </cfRule>
  </conditionalFormatting>
  <conditionalFormatting sqref="F194:K194">
    <cfRule type="expression" dxfId="1383" priority="1411" stopIfTrue="1">
      <formula>AND(COUNTIF($F188:$F199,"&lt;&gt;")&gt;0,COUNTIF($F$200:$F$201,"&lt;&gt;")&gt;0)</formula>
    </cfRule>
    <cfRule type="expression" dxfId="1382" priority="1423" stopIfTrue="1">
      <formula>AND(ISBLANK($F$194),COUNTIF($F$200:$F$201,"&lt;&gt;")&gt;0)</formula>
    </cfRule>
  </conditionalFormatting>
  <conditionalFormatting sqref="F195:K195">
    <cfRule type="expression" dxfId="1381" priority="1410" stopIfTrue="1">
      <formula>AND(COUNTIF($F188:$F199,"&lt;&gt;")&gt;0,COUNTIF($F$200:$F$201,"&lt;&gt;")&gt;0)</formula>
    </cfRule>
    <cfRule type="expression" dxfId="1380" priority="1422" stopIfTrue="1">
      <formula>AND(ISBLANK($F$195),COUNTIF($F$200:$F$201,"&lt;&gt;")&gt;0)</formula>
    </cfRule>
  </conditionalFormatting>
  <conditionalFormatting sqref="F196:K196">
    <cfRule type="expression" dxfId="1379" priority="1409" stopIfTrue="1">
      <formula>AND(COUNTIF($F188:$F199,"&lt;&gt;")&gt;0,COUNTIF($F$200:$F$201,"&lt;&gt;")&gt;0)</formula>
    </cfRule>
    <cfRule type="expression" dxfId="1378" priority="1421" stopIfTrue="1">
      <formula>AND(ISBLANK($F$196),COUNTIF($F$200:$F$201,"&lt;&gt;")&gt;0)</formula>
    </cfRule>
  </conditionalFormatting>
  <conditionalFormatting sqref="F197:K197">
    <cfRule type="expression" dxfId="1377" priority="1408" stopIfTrue="1">
      <formula>AND(COUNTIF($F188:$F199,"&lt;&gt;")&gt;0,COUNTIF($F$200:$F$201,"&lt;&gt;")&gt;0)</formula>
    </cfRule>
    <cfRule type="expression" dxfId="1376" priority="1420" stopIfTrue="1">
      <formula>AND(ISBLANK($F$197),COUNTIF($F$200:$F$201,"&lt;&gt;")&gt;0)</formula>
    </cfRule>
  </conditionalFormatting>
  <conditionalFormatting sqref="F198:K198">
    <cfRule type="expression" dxfId="1375" priority="1419" stopIfTrue="1">
      <formula>AND(ISBLANK($F$198),COUNTIF($F$200:$F$201,"&lt;&gt;")&gt;0)</formula>
    </cfRule>
    <cfRule type="expression" dxfId="1374" priority="1407" stopIfTrue="1">
      <formula>AND(COUNTIF($F188:$F199,"&lt;&gt;")&gt;0,COUNTIF($F$200:$F$201,"&lt;&gt;")&gt;0)</formula>
    </cfRule>
  </conditionalFormatting>
  <conditionalFormatting sqref="F199:K199">
    <cfRule type="expression" dxfId="1373" priority="1418" stopIfTrue="1">
      <formula>AND(ISBLANK($F$199),COUNTIF($F$200:$F$201,"&lt;&gt;")&gt;0)</formula>
    </cfRule>
    <cfRule type="expression" dxfId="1372" priority="1406" stopIfTrue="1">
      <formula>AND(COUNTIF($F188:$F199,"&lt;&gt;")&gt;0,COUNTIF($F$200:$F$201,"&lt;&gt;")&gt;0)</formula>
    </cfRule>
  </conditionalFormatting>
  <conditionalFormatting sqref="F200:K200">
    <cfRule type="expression" dxfId="1371" priority="1405" stopIfTrue="1">
      <formula>OR(COUNTIF($F188:$F199,"&lt;&gt;")&gt;0,AND(ISBLANK($F200),COUNTIF($F$200:$F$201,"&lt;&gt;")=1))</formula>
    </cfRule>
    <cfRule type="expression" dxfId="1370" priority="1403" stopIfTrue="1">
      <formula>OR(AND(COUNTIF($F188:$F199,"&lt;&gt;")&gt;0,COUNTIF($F$200:$F$201,"&lt;&gt;")&gt;0),COUNTIF($F$200:$F$201,"&lt;&gt;")&gt;1)</formula>
    </cfRule>
  </conditionalFormatting>
  <conditionalFormatting sqref="F201:K201">
    <cfRule type="expression" dxfId="1369" priority="1404" stopIfTrue="1">
      <formula>OR(COUNTIF($F188:$F199,"&lt;&gt;")&gt;0,AND(ISBLANK($F201),COUNTIF($F$200:$F$201,"&lt;&gt;")=1))</formula>
    </cfRule>
    <cfRule type="expression" dxfId="1368" priority="1402" stopIfTrue="1">
      <formula>OR(AND(COUNTIF($F188:$F199,"&lt;&gt;")&gt;0,COUNTIF($F$200:$F$201,"&lt;&gt;")&gt;0),COUNTIF($F$200:$F$201,"&lt;&gt;")&gt;1)</formula>
    </cfRule>
  </conditionalFormatting>
  <conditionalFormatting sqref="F202:K202">
    <cfRule type="expression" dxfId="1367" priority="1400" stopIfTrue="1">
      <formula>AND(ISBLANK($F$202),COUNTIF($F$218:$F$219,"&lt;&gt;")&gt;0)</formula>
    </cfRule>
    <cfRule type="expression" dxfId="1366" priority="1384" stopIfTrue="1">
      <formula>AND(COUNTIF($F202:$F217,"&lt;&gt;")&gt;0,COUNTIF($F$218:$F$219,"&lt;&gt;")&gt;0)</formula>
    </cfRule>
  </conditionalFormatting>
  <conditionalFormatting sqref="F203:K203">
    <cfRule type="expression" dxfId="1365" priority="1399" stopIfTrue="1">
      <formula>AND(ISBLANK($F$203),COUNTIF($F$218:$F$219,"&lt;&gt;")&gt;0)</formula>
    </cfRule>
    <cfRule type="expression" dxfId="1364" priority="1383" stopIfTrue="1">
      <formula>AND(COUNTIF($F202:$F217,"&lt;&gt;")&gt;0,COUNTIF($F$218:$F$219,"&lt;&gt;")&gt;0)</formula>
    </cfRule>
  </conditionalFormatting>
  <conditionalFormatting sqref="F204:K204">
    <cfRule type="expression" dxfId="1363" priority="1398" stopIfTrue="1">
      <formula>AND(ISBLANK($F$204),COUNTIF($F$218:$F$219,"&lt;&gt;")&gt;0)</formula>
    </cfRule>
    <cfRule type="expression" dxfId="1362" priority="1382" stopIfTrue="1">
      <formula>AND(COUNTIF($F202:$F217,"&lt;&gt;")&gt;0,COUNTIF($F$218:$F$219,"&lt;&gt;")&gt;0)</formula>
    </cfRule>
  </conditionalFormatting>
  <conditionalFormatting sqref="F205:K205">
    <cfRule type="expression" dxfId="1361" priority="1397" stopIfTrue="1">
      <formula>AND(ISBLANK($F$205),COUNTIF($F$218:$F$219,"&lt;&gt;")&gt;0)</formula>
    </cfRule>
    <cfRule type="expression" dxfId="1360" priority="1381" stopIfTrue="1">
      <formula>AND(COUNTIF($F202:$F217,"&lt;&gt;")&gt;0,COUNTIF($F$218:$F$219,"&lt;&gt;")&gt;0)</formula>
    </cfRule>
  </conditionalFormatting>
  <conditionalFormatting sqref="F206:K206">
    <cfRule type="expression" dxfId="1359" priority="1396" stopIfTrue="1">
      <formula>AND(ISBLANK($F$206),COUNTIF($F$218:$F$219,"&lt;&gt;")&gt;0)</formula>
    </cfRule>
    <cfRule type="expression" dxfId="1358" priority="1380" stopIfTrue="1">
      <formula>AND(COUNTIF($F202:$F217,"&lt;&gt;")&gt;0,COUNTIF($F$218:$F$219,"&lt;&gt;")&gt;0)</formula>
    </cfRule>
  </conditionalFormatting>
  <conditionalFormatting sqref="F207:K207">
    <cfRule type="expression" dxfId="1357" priority="1395" stopIfTrue="1">
      <formula>AND(ISBLANK($F$207),COUNTIF($F$218:$F$219,"&lt;&gt;")&gt;0)</formula>
    </cfRule>
    <cfRule type="expression" dxfId="1356" priority="1379" stopIfTrue="1">
      <formula>AND(COUNTIF($F202:$F217,"&lt;&gt;")&gt;0,COUNTIF($F$218:$F$219,"&lt;&gt;")&gt;0)</formula>
    </cfRule>
  </conditionalFormatting>
  <conditionalFormatting sqref="F208:K208">
    <cfRule type="expression" dxfId="1355" priority="1394" stopIfTrue="1">
      <formula>AND(ISBLANK($F$208),COUNTIF($F$218:$F$219,"&lt;&gt;")&gt;0)</formula>
    </cfRule>
    <cfRule type="expression" dxfId="1354" priority="1378" stopIfTrue="1">
      <formula>AND(COUNTIF($F202:$F217,"&lt;&gt;")&gt;0,COUNTIF($F$218:$F$219,"&lt;&gt;")&gt;0)</formula>
    </cfRule>
  </conditionalFormatting>
  <conditionalFormatting sqref="F209:K209">
    <cfRule type="expression" dxfId="1353" priority="1393" stopIfTrue="1">
      <formula>AND(ISBLANK($F$209),COUNTIF($F$218:$F$219,"&lt;&gt;")&gt;0)</formula>
    </cfRule>
    <cfRule type="expression" dxfId="1352" priority="1377" stopIfTrue="1">
      <formula>AND(COUNTIF($F202:$F217,"&lt;&gt;")&gt;0,COUNTIF($F$218:$F$219,"&lt;&gt;")&gt;0)</formula>
    </cfRule>
  </conditionalFormatting>
  <conditionalFormatting sqref="F210:K210">
    <cfRule type="expression" dxfId="1351" priority="1392" stopIfTrue="1">
      <formula>AND(ISBLANK($F$210),COUNTIF($F$218:$F$219,"&lt;&gt;")&gt;0)</formula>
    </cfRule>
    <cfRule type="expression" dxfId="1350" priority="1376" stopIfTrue="1">
      <formula>AND(COUNTIF($F202:$F217,"&lt;&gt;")&gt;0,COUNTIF($F$218:$F$219,"&lt;&gt;")&gt;0)</formula>
    </cfRule>
  </conditionalFormatting>
  <conditionalFormatting sqref="F211:K211">
    <cfRule type="expression" dxfId="1349" priority="1391" stopIfTrue="1">
      <formula>AND(ISBLANK($F$211),COUNTIF($F$218:$F$219,"&lt;&gt;")&gt;0)</formula>
    </cfRule>
    <cfRule type="expression" dxfId="1348" priority="1375" stopIfTrue="1">
      <formula>AND(COUNTIF($F202:$F217,"&lt;&gt;")&gt;0,COUNTIF($F$218:$F$219,"&lt;&gt;")&gt;0)</formula>
    </cfRule>
  </conditionalFormatting>
  <conditionalFormatting sqref="F212:K212">
    <cfRule type="expression" dxfId="1347" priority="1390" stopIfTrue="1">
      <formula>AND(ISBLANK($F$212),COUNTIF($F$218:$F$219,"&lt;&gt;")&gt;0)</formula>
    </cfRule>
    <cfRule type="expression" dxfId="1346" priority="1374" stopIfTrue="1">
      <formula>AND(COUNTIF($F202:$F217,"&lt;&gt;")&gt;0,COUNTIF($F$218:$F$219,"&lt;&gt;")&gt;0)</formula>
    </cfRule>
  </conditionalFormatting>
  <conditionalFormatting sqref="F213:K213">
    <cfRule type="expression" dxfId="1345" priority="1373" stopIfTrue="1">
      <formula>AND(COUNTIF($F202:$F217,"&lt;&gt;")&gt;0,COUNTIF($F$218:$F$219,"&lt;&gt;")&gt;0)</formula>
    </cfRule>
    <cfRule type="expression" dxfId="1344" priority="1389" stopIfTrue="1">
      <formula>AND(ISBLANK($F$213),COUNTIF($F$218:$F$219,"&lt;&gt;")&gt;0)</formula>
    </cfRule>
  </conditionalFormatting>
  <conditionalFormatting sqref="F214:K214">
    <cfRule type="expression" dxfId="1343" priority="1388" stopIfTrue="1">
      <formula>AND(ISBLANK($F$214),COUNTIF($F$218:$F$219,"&lt;&gt;")&gt;0)</formula>
    </cfRule>
    <cfRule type="expression" dxfId="1342" priority="1372" stopIfTrue="1">
      <formula>AND(COUNTIF($F202:$F217,"&lt;&gt;")&gt;0,COUNTIF($F$218:$F$219,"&lt;&gt;")&gt;0)</formula>
    </cfRule>
  </conditionalFormatting>
  <conditionalFormatting sqref="F215:K215">
    <cfRule type="expression" dxfId="1341" priority="1387" stopIfTrue="1">
      <formula>AND(ISBLANK($F$215),COUNTIF($F$218:$F$219,"&lt;&gt;")&gt;0)</formula>
    </cfRule>
    <cfRule type="expression" dxfId="1340" priority="1371" stopIfTrue="1">
      <formula>AND(COUNTIF($F202:$F217,"&lt;&gt;")&gt;0,COUNTIF($F$218:$F$219,"&lt;&gt;")&gt;0)</formula>
    </cfRule>
  </conditionalFormatting>
  <conditionalFormatting sqref="F216:K216">
    <cfRule type="expression" dxfId="1339" priority="1386" stopIfTrue="1">
      <formula>AND(ISBLANK($F$216),COUNTIF($F$218:$F$219,"&lt;&gt;")&gt;0)</formula>
    </cfRule>
    <cfRule type="expression" dxfId="1338" priority="1370" stopIfTrue="1">
      <formula>AND(COUNTIF($F202:$F217,"&lt;&gt;")&gt;0,COUNTIF($F$218:$F$219,"&lt;&gt;")&gt;0)</formula>
    </cfRule>
  </conditionalFormatting>
  <conditionalFormatting sqref="F217:K217">
    <cfRule type="expression" dxfId="1337" priority="1385" stopIfTrue="1">
      <formula>AND(ISBLANK($F$217),COUNTIF($F$218:$F$219,"&lt;&gt;")&gt;0)</formula>
    </cfRule>
    <cfRule type="expression" dxfId="1336" priority="1369" stopIfTrue="1">
      <formula>AND(COUNTIF($F202:$F217,"&lt;&gt;")&gt;0,COUNTIF($F$218:$F$219,"&lt;&gt;")&gt;0)</formula>
    </cfRule>
  </conditionalFormatting>
  <conditionalFormatting sqref="F218:K218">
    <cfRule type="expression" dxfId="1335" priority="1368" stopIfTrue="1">
      <formula>OR(COUNTIF($F202:$F217,"&lt;&gt;")&gt;0,AND(ISBLANK($F218),COUNTIF($F$218:$F$219,"&lt;&gt;")=1))</formula>
    </cfRule>
    <cfRule type="expression" dxfId="1334" priority="1366" stopIfTrue="1">
      <formula>OR(AND(COUNTIF($F202:$F217,"&lt;&gt;")&gt;0,COUNTIF($F$218:$F$219,"&lt;&gt;")&gt;0),COUNTIF($F$218:$F$219,"&lt;&gt;")&gt;1)</formula>
    </cfRule>
  </conditionalFormatting>
  <conditionalFormatting sqref="F219:K219">
    <cfRule type="expression" dxfId="1333" priority="1367" stopIfTrue="1">
      <formula>OR(COUNTIF($F202:$F217,"&lt;&gt;")&gt;0,AND(ISBLANK($F219),COUNTIF($F$218:$F$219,"&lt;&gt;")=1))</formula>
    </cfRule>
    <cfRule type="expression" dxfId="1332" priority="1365" stopIfTrue="1">
      <formula>OR(AND(COUNTIF($F202:$F217,"&lt;&gt;")&gt;0,COUNTIF($F$218:$F$219,"&lt;&gt;")&gt;0),COUNTIF($F$218:$F$219,"&lt;&gt;")&gt;1)</formula>
    </cfRule>
  </conditionalFormatting>
  <conditionalFormatting sqref="F220:K226">
    <cfRule type="expression" dxfId="1331" priority="1357" stopIfTrue="1">
      <formula>AND(ISBLANK($F220),COUNTIF($F$220:$F$226,"&lt;&gt;")=1)</formula>
    </cfRule>
    <cfRule type="expression" dxfId="1330" priority="1350" stopIfTrue="1">
      <formula>COUNTIF($F$220:$F$226,"&lt;&gt;")&gt;1</formula>
    </cfRule>
  </conditionalFormatting>
  <conditionalFormatting sqref="F227:K227">
    <cfRule type="expression" dxfId="1329" priority="1348" stopIfTrue="1">
      <formula>AND(ISBLANK($F$227),COUNTIF($F$244:$F$245,"&lt;&gt;")&gt;0)</formula>
    </cfRule>
    <cfRule type="expression" dxfId="1328" priority="1331" stopIfTrue="1">
      <formula>AND(COUNTIF($F227:$F243,"&lt;&gt;")&gt;0,COUNTIF($F$244:$F$245,"&lt;&gt;")&gt;0)</formula>
    </cfRule>
  </conditionalFormatting>
  <conditionalFormatting sqref="F228:K228">
    <cfRule type="expression" dxfId="1327" priority="1347" stopIfTrue="1">
      <formula>AND(ISBLANK($F$228),COUNTIF($F$244:$F$245,"&lt;&gt;")&gt;0)</formula>
    </cfRule>
    <cfRule type="expression" dxfId="1326" priority="1330" stopIfTrue="1">
      <formula>AND(COUNTIF($F227:$F243,"&lt;&gt;")&gt;0,COUNTIF($F$244:$F$245,"&lt;&gt;")&gt;0)</formula>
    </cfRule>
  </conditionalFormatting>
  <conditionalFormatting sqref="F229:K229">
    <cfRule type="expression" dxfId="1325" priority="1346" stopIfTrue="1">
      <formula>AND(ISBLANK($F$229),COUNTIF($F$244:$F$245,"&lt;&gt;")&gt;0)</formula>
    </cfRule>
    <cfRule type="expression" dxfId="1324" priority="1329" stopIfTrue="1">
      <formula>AND(COUNTIF($F227:$F243,"&lt;&gt;")&gt;0,COUNTIF($F$244:$F$245,"&lt;&gt;")&gt;0)</formula>
    </cfRule>
  </conditionalFormatting>
  <conditionalFormatting sqref="F230:K230">
    <cfRule type="expression" dxfId="1323" priority="1345" stopIfTrue="1">
      <formula>AND(ISBLANK($F$230),COUNTIF($F$244:$F$245,"&lt;&gt;")&gt;0)</formula>
    </cfRule>
    <cfRule type="expression" dxfId="1322" priority="1328" stopIfTrue="1">
      <formula>AND(COUNTIF($F227:$F243,"&lt;&gt;")&gt;0,COUNTIF($F$244:$F$245,"&lt;&gt;")&gt;0)</formula>
    </cfRule>
  </conditionalFormatting>
  <conditionalFormatting sqref="F231:K231">
    <cfRule type="expression" dxfId="1321" priority="1344" stopIfTrue="1">
      <formula>AND(ISBLANK($F$231),COUNTIF($F$244:$F$245,"&lt;&gt;")&gt;0)</formula>
    </cfRule>
    <cfRule type="expression" dxfId="1320" priority="1327" stopIfTrue="1">
      <formula>AND(COUNTIF($F227:$F243,"&lt;&gt;")&gt;0,COUNTIF($F$244:$F$245,"&lt;&gt;")&gt;0)</formula>
    </cfRule>
  </conditionalFormatting>
  <conditionalFormatting sqref="F232:K232">
    <cfRule type="expression" dxfId="1319" priority="1343" stopIfTrue="1">
      <formula>AND(ISBLANK($F$232),COUNTIF($F$244:$F$245,"&lt;&gt;")&gt;0)</formula>
    </cfRule>
    <cfRule type="expression" dxfId="1318" priority="1326" stopIfTrue="1">
      <formula>AND(COUNTIF($F227:$F243,"&lt;&gt;")&gt;0,COUNTIF($F$244:$F$245,"&lt;&gt;")&gt;0)</formula>
    </cfRule>
  </conditionalFormatting>
  <conditionalFormatting sqref="F233:K233">
    <cfRule type="expression" dxfId="1317" priority="1342" stopIfTrue="1">
      <formula>AND(ISBLANK($F$233),COUNTIF($F$244:$F$245,"&lt;&gt;")&gt;0)</formula>
    </cfRule>
    <cfRule type="expression" dxfId="1316" priority="1325" stopIfTrue="1">
      <formula>AND(COUNTIF($F227:$F243,"&lt;&gt;")&gt;0,COUNTIF($F$244:$F$245,"&lt;&gt;")&gt;0)</formula>
    </cfRule>
  </conditionalFormatting>
  <conditionalFormatting sqref="F234:K234">
    <cfRule type="expression" dxfId="1315" priority="1341" stopIfTrue="1">
      <formula>AND(ISBLANK($F$234),COUNTIF($F$244:$F$245,"&lt;&gt;")&gt;0)</formula>
    </cfRule>
    <cfRule type="expression" dxfId="1314" priority="1324" stopIfTrue="1">
      <formula>AND(COUNTIF($F227:$F243,"&lt;&gt;")&gt;0,COUNTIF($F$244:$F$245,"&lt;&gt;")&gt;0)</formula>
    </cfRule>
  </conditionalFormatting>
  <conditionalFormatting sqref="F235:K235">
    <cfRule type="expression" dxfId="1313" priority="1340" stopIfTrue="1">
      <formula>AND(ISBLANK($F$235),COUNTIF($F$244:$F$245,"&lt;&gt;")&gt;0)</formula>
    </cfRule>
    <cfRule type="expression" dxfId="1312" priority="1323" stopIfTrue="1">
      <formula>AND(COUNTIF($F227:$F243,"&lt;&gt;")&gt;0,COUNTIF($F$244:$F$245,"&lt;&gt;")&gt;0)</formula>
    </cfRule>
  </conditionalFormatting>
  <conditionalFormatting sqref="F236:K236">
    <cfRule type="expression" dxfId="1311" priority="1339" stopIfTrue="1">
      <formula>AND(ISBLANK($F$236),COUNTIF($F$244:$F$245,"&lt;&gt;")&gt;0)</formula>
    </cfRule>
    <cfRule type="expression" dxfId="1310" priority="1322" stopIfTrue="1">
      <formula>AND(COUNTIF($F227:$F243,"&lt;&gt;")&gt;0,COUNTIF($F$244:$F$245,"&lt;&gt;")&gt;0)</formula>
    </cfRule>
  </conditionalFormatting>
  <conditionalFormatting sqref="F237:K237">
    <cfRule type="expression" dxfId="1309" priority="1338" stopIfTrue="1">
      <formula>AND(ISBLANK($F$237),COUNTIF($F$244:$F$245,"&lt;&gt;")&gt;0)</formula>
    </cfRule>
    <cfRule type="expression" dxfId="1308" priority="1321" stopIfTrue="1">
      <formula>AND(COUNTIF($F227:$F243,"&lt;&gt;")&gt;0,COUNTIF($F$244:$F$245,"&lt;&gt;")&gt;0)</formula>
    </cfRule>
  </conditionalFormatting>
  <conditionalFormatting sqref="F238:K238">
    <cfRule type="expression" dxfId="1307" priority="1337" stopIfTrue="1">
      <formula>AND(ISBLANK($F$238),COUNTIF($F$244:$F$245,"&lt;&gt;")&gt;0)</formula>
    </cfRule>
    <cfRule type="expression" dxfId="1306" priority="1320" stopIfTrue="1">
      <formula>AND(COUNTIF($F227:$F243,"&lt;&gt;")&gt;0,COUNTIF($F$244:$F$245,"&lt;&gt;")&gt;0)</formula>
    </cfRule>
  </conditionalFormatting>
  <conditionalFormatting sqref="F239:K239">
    <cfRule type="expression" dxfId="1305" priority="1336" stopIfTrue="1">
      <formula>AND(ISBLANK($F$239),COUNTIF($F$244:$F$245,"&lt;&gt;")&gt;0)</formula>
    </cfRule>
    <cfRule type="expression" dxfId="1304" priority="1319" stopIfTrue="1">
      <formula>AND(COUNTIF($F227:$F243,"&lt;&gt;")&gt;0,COUNTIF($F$244:$F$245,"&lt;&gt;")&gt;0)</formula>
    </cfRule>
  </conditionalFormatting>
  <conditionalFormatting sqref="F240:K240">
    <cfRule type="expression" dxfId="1303" priority="1335" stopIfTrue="1">
      <formula>AND(ISBLANK($F$240),COUNTIF($F$244:$F$245,"&lt;&gt;")&gt;0)</formula>
    </cfRule>
    <cfRule type="expression" dxfId="1302" priority="1318" stopIfTrue="1">
      <formula>AND(COUNTIF($F227:$F243,"&lt;&gt;")&gt;0,COUNTIF($F$244:$F$245,"&lt;&gt;")&gt;0)</formula>
    </cfRule>
  </conditionalFormatting>
  <conditionalFormatting sqref="F241:K241">
    <cfRule type="expression" dxfId="1301" priority="1334" stopIfTrue="1">
      <formula>AND(ISBLANK($F$241),COUNTIF($F$244:$F$245,"&lt;&gt;")&gt;0)</formula>
    </cfRule>
    <cfRule type="expression" dxfId="1300" priority="1317" stopIfTrue="1">
      <formula>AND(COUNTIF($F227:$F243,"&lt;&gt;")&gt;0,COUNTIF($F$244:$F$245,"&lt;&gt;")&gt;0)</formula>
    </cfRule>
  </conditionalFormatting>
  <conditionalFormatting sqref="F242:K242">
    <cfRule type="expression" dxfId="1299" priority="1333" stopIfTrue="1">
      <formula>AND(ISBLANK($F$242),COUNTIF($F$244:$F$245,"&lt;&gt;")&gt;0)</formula>
    </cfRule>
    <cfRule type="expression" dxfId="1298" priority="1316" stopIfTrue="1">
      <formula>AND(COUNTIF($F227:$F243,"&lt;&gt;")&gt;0,COUNTIF($F$244:$F$245,"&lt;&gt;")&gt;0)</formula>
    </cfRule>
  </conditionalFormatting>
  <conditionalFormatting sqref="F243:K243">
    <cfRule type="expression" dxfId="1297" priority="1332" stopIfTrue="1">
      <formula>AND(ISBLANK($F$243),COUNTIF($F$244:$F$245,"&lt;&gt;")&gt;0)</formula>
    </cfRule>
    <cfRule type="expression" dxfId="1296" priority="1315" stopIfTrue="1">
      <formula>AND(COUNTIF($F227:$F243,"&lt;&gt;")&gt;0,COUNTIF($F$244:$F$245,"&lt;&gt;")&gt;0)</formula>
    </cfRule>
  </conditionalFormatting>
  <conditionalFormatting sqref="F244:K244">
    <cfRule type="expression" dxfId="1295" priority="1314" stopIfTrue="1">
      <formula>OR(COUNTIF($F227:$F243,"&lt;&gt;")&gt;0,AND(ISBLANK($F244),COUNTIF($F$244:$F$245,"&lt;&gt;")=1))</formula>
    </cfRule>
    <cfRule type="expression" dxfId="1294" priority="1312" stopIfTrue="1">
      <formula>OR(AND(COUNTIF($F227:$F243,"&lt;&gt;")&gt;0,COUNTIF($F$244:$F$245,"&lt;&gt;")&gt;0),COUNTIF($F$244:$F$245,"&lt;&gt;")&gt;1)</formula>
    </cfRule>
  </conditionalFormatting>
  <conditionalFormatting sqref="F245:K245">
    <cfRule type="expression" dxfId="1293" priority="1313" stopIfTrue="1">
      <formula>OR(COUNTIF($F227:$F243,"&lt;&gt;")&gt;0,AND(ISBLANK($F245),COUNTIF($F$244:$F$245,"&lt;&gt;")=1))</formula>
    </cfRule>
    <cfRule type="expression" dxfId="1292" priority="1311" stopIfTrue="1">
      <formula>OR(AND(COUNTIF($F227:$F243,"&lt;&gt;")&gt;0,COUNTIF($F$244:$F$245,"&lt;&gt;")&gt;0),COUNTIF($F$244:$F$245,"&lt;&gt;")&gt;1)</formula>
    </cfRule>
  </conditionalFormatting>
  <conditionalFormatting sqref="F246:K246">
    <cfRule type="expression" dxfId="1291" priority="1309" stopIfTrue="1">
      <formula>AND(ISBLANK($F$246),COUNTIF($F$254:$F$255,"&lt;&gt;")&gt;0)</formula>
    </cfRule>
    <cfRule type="expression" dxfId="1290" priority="1301" stopIfTrue="1">
      <formula>AND(COUNTIF($F246:$F253,"&lt;&gt;")&gt;0,COUNTIF($F$254:$F$255,"&lt;&gt;")&gt;0)</formula>
    </cfRule>
  </conditionalFormatting>
  <conditionalFormatting sqref="F247:K247">
    <cfRule type="expression" dxfId="1289" priority="1308" stopIfTrue="1">
      <formula>AND(ISBLANK($F$247),COUNTIF($F$254:$F$255,"&lt;&gt;")&gt;0)</formula>
    </cfRule>
    <cfRule type="expression" dxfId="1288" priority="1300" stopIfTrue="1">
      <formula>AND(COUNTIF($F246:$F253,"&lt;&gt;")&gt;0,COUNTIF($F$254:$F$255,"&lt;&gt;")&gt;0)</formula>
    </cfRule>
  </conditionalFormatting>
  <conditionalFormatting sqref="F248:K248">
    <cfRule type="expression" dxfId="1287" priority="1307" stopIfTrue="1">
      <formula>AND(ISBLANK($F$248),COUNTIF($F$254:$F$255,"&lt;&gt;")&gt;0)</formula>
    </cfRule>
    <cfRule type="expression" dxfId="1286" priority="1299" stopIfTrue="1">
      <formula>AND(COUNTIF($F246:$F253,"&lt;&gt;")&gt;0,COUNTIF($F$254:$F$255,"&lt;&gt;")&gt;0)</formula>
    </cfRule>
  </conditionalFormatting>
  <conditionalFormatting sqref="F249:K249">
    <cfRule type="expression" dxfId="1285" priority="1306" stopIfTrue="1">
      <formula>AND(ISBLANK($F$249),COUNTIF($F$254:$F$255,"&lt;&gt;")&gt;0)</formula>
    </cfRule>
    <cfRule type="expression" dxfId="1284" priority="1298" stopIfTrue="1">
      <formula>AND(COUNTIF($F246:$F253,"&lt;&gt;")&gt;0,COUNTIF($F$254:$F$255,"&lt;&gt;")&gt;0)</formula>
    </cfRule>
  </conditionalFormatting>
  <conditionalFormatting sqref="F250:K250">
    <cfRule type="expression" dxfId="1283" priority="1305" stopIfTrue="1">
      <formula>AND(ISBLANK($F$250),COUNTIF($F$254:$F$255,"&lt;&gt;")&gt;0)</formula>
    </cfRule>
    <cfRule type="expression" dxfId="1282" priority="1297" stopIfTrue="1">
      <formula>AND(COUNTIF($F246:$F253,"&lt;&gt;")&gt;0,COUNTIF($F$254:$F$255,"&lt;&gt;")&gt;0)</formula>
    </cfRule>
  </conditionalFormatting>
  <conditionalFormatting sqref="F251:K251">
    <cfRule type="expression" dxfId="1281" priority="1304" stopIfTrue="1">
      <formula>AND(ISBLANK($F$251),COUNTIF($F$254:$F$255,"&lt;&gt;")&gt;0)</formula>
    </cfRule>
    <cfRule type="expression" dxfId="1280" priority="1296" stopIfTrue="1">
      <formula>AND(COUNTIF($F246:$F253,"&lt;&gt;")&gt;0,COUNTIF($F$254:$F$255,"&lt;&gt;")&gt;0)</formula>
    </cfRule>
  </conditionalFormatting>
  <conditionalFormatting sqref="F252:K252">
    <cfRule type="expression" dxfId="1279" priority="1303" stopIfTrue="1">
      <formula>AND(ISBLANK($F$252),COUNTIF($F$254:$F$255,"&lt;&gt;")&gt;0)</formula>
    </cfRule>
    <cfRule type="expression" dxfId="1278" priority="1295" stopIfTrue="1">
      <formula>AND(COUNTIF($F246:$F253,"&lt;&gt;")&gt;0,COUNTIF($F$254:$F$255,"&lt;&gt;")&gt;0)</formula>
    </cfRule>
  </conditionalFormatting>
  <conditionalFormatting sqref="F253:K253">
    <cfRule type="expression" dxfId="1277" priority="1302" stopIfTrue="1">
      <formula>AND(ISBLANK($F$253),COUNTIF($F$254:$F$255,"&lt;&gt;")&gt;0)</formula>
    </cfRule>
    <cfRule type="expression" dxfId="1276" priority="1294" stopIfTrue="1">
      <formula>AND(COUNTIF($F246:$F253,"&lt;&gt;")&gt;0,COUNTIF($F$254:$F$255,"&lt;&gt;")&gt;0)</formula>
    </cfRule>
  </conditionalFormatting>
  <conditionalFormatting sqref="F254:K254">
    <cfRule type="expression" dxfId="1275" priority="1293" stopIfTrue="1">
      <formula>OR(COUNTIF($F246:$F253,"&lt;&gt;")&gt;0,AND(ISBLANK($F254),COUNTIF($F$254:$F$255,"&lt;&gt;")=1))</formula>
    </cfRule>
    <cfRule type="expression" dxfId="1274" priority="1291" stopIfTrue="1">
      <formula>OR(AND(COUNTIF($F246:$F253,"&lt;&gt;")&gt;0,COUNTIF($F$254:$F$255,"&lt;&gt;")&gt;0),COUNTIF($F$254:$F$255,"&lt;&gt;")&gt;1)</formula>
    </cfRule>
  </conditionalFormatting>
  <conditionalFormatting sqref="F255:K255">
    <cfRule type="expression" dxfId="1273" priority="1292" stopIfTrue="1">
      <formula>OR(COUNTIF($F246:$F253,"&lt;&gt;")&gt;0,AND(ISBLANK($F255),COUNTIF($F$254:$F$255,"&lt;&gt;")=1))</formula>
    </cfRule>
    <cfRule type="expression" dxfId="1272" priority="1290" stopIfTrue="1">
      <formula>OR(AND(COUNTIF($F246:$F253,"&lt;&gt;")&gt;0,COUNTIF($F$254:$F$255,"&lt;&gt;")&gt;0),COUNTIF($F$254:$F$255,"&lt;&gt;")&gt;1)</formula>
    </cfRule>
  </conditionalFormatting>
  <conditionalFormatting sqref="F256:K256">
    <cfRule type="expression" dxfId="1271" priority="1288" stopIfTrue="1">
      <formula>AND(ISBLANK($F$256),COUNTIF($F$263:$F$264,"&lt;&gt;")&gt;0)</formula>
    </cfRule>
    <cfRule type="expression" dxfId="1270" priority="1281" stopIfTrue="1">
      <formula>AND(COUNTIF($F256:$F262,"&lt;&gt;")&gt;0,COUNTIF($F$263:$F$264,"&lt;&gt;")&gt;0)</formula>
    </cfRule>
  </conditionalFormatting>
  <conditionalFormatting sqref="F257:K257">
    <cfRule type="expression" dxfId="1269" priority="1287" stopIfTrue="1">
      <formula>AND(ISBLANK($F$257),COUNTIF($F$263:$F$264,"&lt;&gt;")&gt;0)</formula>
    </cfRule>
    <cfRule type="expression" dxfId="1268" priority="1280" stopIfTrue="1">
      <formula>AND(COUNTIF($F256:$F262,"&lt;&gt;")&gt;0,COUNTIF($F$263:$F$264,"&lt;&gt;")&gt;0)</formula>
    </cfRule>
  </conditionalFormatting>
  <conditionalFormatting sqref="F258:K258">
    <cfRule type="expression" dxfId="1267" priority="1286" stopIfTrue="1">
      <formula>AND(ISBLANK($F$258),COUNTIF($F$263:$F$264,"&lt;&gt;")&gt;0)</formula>
    </cfRule>
    <cfRule type="expression" dxfId="1266" priority="1279" stopIfTrue="1">
      <formula>AND(COUNTIF($F256:$F262,"&lt;&gt;")&gt;0,COUNTIF($F$263:$F$264,"&lt;&gt;")&gt;0)</formula>
    </cfRule>
  </conditionalFormatting>
  <conditionalFormatting sqref="F259:K259">
    <cfRule type="expression" dxfId="1265" priority="1285" stopIfTrue="1">
      <formula>AND(ISBLANK($F$259),COUNTIF($F$263:$F$264,"&lt;&gt;")&gt;0)</formula>
    </cfRule>
    <cfRule type="expression" dxfId="1264" priority="1278" stopIfTrue="1">
      <formula>AND(COUNTIF($F256:$F262,"&lt;&gt;")&gt;0,COUNTIF($F$263:$F$264,"&lt;&gt;")&gt;0)</formula>
    </cfRule>
  </conditionalFormatting>
  <conditionalFormatting sqref="F260:K260">
    <cfRule type="expression" dxfId="1263" priority="1284" stopIfTrue="1">
      <formula>AND(ISBLANK($F$260),COUNTIF($F$263:$F$264,"&lt;&gt;")&gt;0)</formula>
    </cfRule>
    <cfRule type="expression" dxfId="1262" priority="1277" stopIfTrue="1">
      <formula>AND(COUNTIF($F256:$F262,"&lt;&gt;")&gt;0,COUNTIF($F$263:$F$264,"&lt;&gt;")&gt;0)</formula>
    </cfRule>
  </conditionalFormatting>
  <conditionalFormatting sqref="F261:K261">
    <cfRule type="expression" dxfId="1261" priority="1283" stopIfTrue="1">
      <formula>AND(ISBLANK($F$261),COUNTIF($F$263:$F$264,"&lt;&gt;")&gt;0)</formula>
    </cfRule>
    <cfRule type="expression" dxfId="1260" priority="1276" stopIfTrue="1">
      <formula>AND(COUNTIF($F256:$F262,"&lt;&gt;")&gt;0,COUNTIF($F$263:$F$264,"&lt;&gt;")&gt;0)</formula>
    </cfRule>
  </conditionalFormatting>
  <conditionalFormatting sqref="F262:K262">
    <cfRule type="expression" dxfId="1259" priority="1282" stopIfTrue="1">
      <formula>AND(ISBLANK($F$262),COUNTIF($F$263:$F$264,"&lt;&gt;")&gt;0)</formula>
    </cfRule>
    <cfRule type="expression" dxfId="1258" priority="1275" stopIfTrue="1">
      <formula>AND(COUNTIF($F256:$F262,"&lt;&gt;")&gt;0,COUNTIF($F$263:$F$264,"&lt;&gt;")&gt;0)</formula>
    </cfRule>
  </conditionalFormatting>
  <conditionalFormatting sqref="F263:K263">
    <cfRule type="expression" dxfId="1257" priority="1274" stopIfTrue="1">
      <formula>OR(COUNTIF($F256:$F262,"&lt;&gt;")&gt;0,AND(ISBLANK($F263),COUNTIF($F$263:$F$264,"&lt;&gt;")=1))</formula>
    </cfRule>
    <cfRule type="expression" dxfId="1256" priority="1272" stopIfTrue="1">
      <formula>OR(AND(COUNTIF($F256:$F262,"&lt;&gt;")&gt;0,COUNTIF($F$263:$F$264,"&lt;&gt;")&gt;0),COUNTIF($F$263:$F$264,"&lt;&gt;")&gt;1)</formula>
    </cfRule>
  </conditionalFormatting>
  <conditionalFormatting sqref="F264:K264">
    <cfRule type="expression" dxfId="1255" priority="1273" stopIfTrue="1">
      <formula>OR(COUNTIF($F256:$F262,"&lt;&gt;")&gt;0,AND(ISBLANK($F264),COUNTIF($F$263:$F$264,"&lt;&gt;")=1))</formula>
    </cfRule>
    <cfRule type="expression" dxfId="1254" priority="1271" stopIfTrue="1">
      <formula>OR(AND(COUNTIF($F256:$F262,"&lt;&gt;")&gt;0,COUNTIF($F$263:$F$264,"&lt;&gt;")&gt;0),COUNTIF($F$263:$F$264,"&lt;&gt;")&gt;1)</formula>
    </cfRule>
  </conditionalFormatting>
  <conditionalFormatting sqref="F265:K265">
    <cfRule type="expression" dxfId="1253" priority="1269" stopIfTrue="1">
      <formula>AND(ISBLANK($F$265),COUNTIF($F$271:$F$272,"&lt;&gt;")&gt;0)</formula>
    </cfRule>
    <cfRule type="expression" dxfId="1252" priority="1263" stopIfTrue="1">
      <formula>AND(COUNTIF($F265:$F270,"&lt;&gt;")&gt;0,COUNTIF($F$271:$F$272,"&lt;&gt;")&gt;0)</formula>
    </cfRule>
  </conditionalFormatting>
  <conditionalFormatting sqref="F266:K266">
    <cfRule type="expression" dxfId="1251" priority="1268" stopIfTrue="1">
      <formula>AND(ISBLANK($F$266),COUNTIF($F$271:$F$272,"&lt;&gt;")&gt;0)</formula>
    </cfRule>
    <cfRule type="expression" dxfId="1250" priority="1262" stopIfTrue="1">
      <formula>AND(COUNTIF($F265:$F270,"&lt;&gt;")&gt;0,COUNTIF($F$271:$F$272,"&lt;&gt;")&gt;0)</formula>
    </cfRule>
  </conditionalFormatting>
  <conditionalFormatting sqref="F267:K267">
    <cfRule type="expression" dxfId="1249" priority="1267" stopIfTrue="1">
      <formula>AND(ISBLANK($F$267),COUNTIF($F$271:$F$272,"&lt;&gt;")&gt;0)</formula>
    </cfRule>
    <cfRule type="expression" dxfId="1248" priority="1261" stopIfTrue="1">
      <formula>AND(COUNTIF($F265:$F270,"&lt;&gt;")&gt;0,COUNTIF($F$271:$F$272,"&lt;&gt;")&gt;0)</formula>
    </cfRule>
  </conditionalFormatting>
  <conditionalFormatting sqref="F268:K268">
    <cfRule type="expression" dxfId="1247" priority="1266" stopIfTrue="1">
      <formula>AND(ISBLANK($F$268),COUNTIF($F$271:$F$272,"&lt;&gt;")&gt;0)</formula>
    </cfRule>
    <cfRule type="expression" dxfId="1246" priority="1260" stopIfTrue="1">
      <formula>AND(COUNTIF($F265:$F270,"&lt;&gt;")&gt;0,COUNTIF($F$271:$F$272,"&lt;&gt;")&gt;0)</formula>
    </cfRule>
  </conditionalFormatting>
  <conditionalFormatting sqref="F269:K269">
    <cfRule type="expression" dxfId="1245" priority="1265" stopIfTrue="1">
      <formula>AND(ISBLANK($F$269),COUNTIF($F$271:$F$272,"&lt;&gt;")&gt;0)</formula>
    </cfRule>
    <cfRule type="expression" dxfId="1244" priority="1259" stopIfTrue="1">
      <formula>AND(COUNTIF($F265:$F270,"&lt;&gt;")&gt;0,COUNTIF($F$271:$F$272,"&lt;&gt;")&gt;0)</formula>
    </cfRule>
  </conditionalFormatting>
  <conditionalFormatting sqref="F270:K270">
    <cfRule type="expression" dxfId="1243" priority="1264" stopIfTrue="1">
      <formula>AND(ISBLANK($F$270),COUNTIF($F$271:$F$272,"&lt;&gt;")&gt;0)</formula>
    </cfRule>
    <cfRule type="expression" dxfId="1242" priority="1258" stopIfTrue="1">
      <formula>AND(COUNTIF($F265:$F270,"&lt;&gt;")&gt;0,COUNTIF($F$271:$F$272,"&lt;&gt;")&gt;0)</formula>
    </cfRule>
  </conditionalFormatting>
  <conditionalFormatting sqref="F271:K271">
    <cfRule type="expression" dxfId="1241" priority="1257" stopIfTrue="1">
      <formula>OR(COUNTIF($F265:$F270,"&lt;&gt;")&gt;0,AND(ISBLANK($F271),COUNTIF($F$271:$F$272,"&lt;&gt;")=1))</formula>
    </cfRule>
    <cfRule type="expression" dxfId="1240" priority="1255" stopIfTrue="1">
      <formula>OR(AND(COUNTIF($F265:$F270,"&lt;&gt;")&gt;0,COUNTIF($F$271:$F$272,"&lt;&gt;")&gt;0),COUNTIF($F$271:$F$272,"&lt;&gt;")&gt;1)</formula>
    </cfRule>
  </conditionalFormatting>
  <conditionalFormatting sqref="F272:K272">
    <cfRule type="expression" dxfId="1239" priority="1256" stopIfTrue="1">
      <formula>OR(COUNTIF($F265:$F270,"&lt;&gt;")&gt;0,AND(ISBLANK($F272),COUNTIF($F$271:$F$272,"&lt;&gt;")=1))</formula>
    </cfRule>
    <cfRule type="expression" dxfId="1238" priority="1254" stopIfTrue="1">
      <formula>OR(AND(COUNTIF($F265:$F270,"&lt;&gt;")&gt;0,COUNTIF($F$271:$F$272,"&lt;&gt;")&gt;0),COUNTIF($F$271:$F$272,"&lt;&gt;")&gt;1)</formula>
    </cfRule>
  </conditionalFormatting>
  <conditionalFormatting sqref="F273:K273">
    <cfRule type="expression" dxfId="1237" priority="1252" stopIfTrue="1">
      <formula>AND(ISBLANK($F$273),COUNTIF($F$284:$F$285,"&lt;&gt;")&gt;0)</formula>
    </cfRule>
    <cfRule type="expression" dxfId="1236" priority="1241" stopIfTrue="1">
      <formula>AND(COUNTIF($F273:$F283,"&lt;&gt;")&gt;0,COUNTIF($F$284:$F$285,"&lt;&gt;")&gt;0)</formula>
    </cfRule>
  </conditionalFormatting>
  <conditionalFormatting sqref="F274:K274">
    <cfRule type="expression" dxfId="1235" priority="1251" stopIfTrue="1">
      <formula>AND(ISBLANK($F$274),COUNTIF($F$284:$F$285,"&lt;&gt;")&gt;0)</formula>
    </cfRule>
    <cfRule type="expression" dxfId="1234" priority="1240" stopIfTrue="1">
      <formula>AND(COUNTIF($F273:$F283,"&lt;&gt;")&gt;0,COUNTIF($F$284:$F$285,"&lt;&gt;")&gt;0)</formula>
    </cfRule>
  </conditionalFormatting>
  <conditionalFormatting sqref="F275:K275">
    <cfRule type="expression" dxfId="1233" priority="1250" stopIfTrue="1">
      <formula>AND(ISBLANK($F$275),COUNTIF($F$284:$F$285,"&lt;&gt;")&gt;0)</formula>
    </cfRule>
    <cfRule type="expression" dxfId="1232" priority="1239" stopIfTrue="1">
      <formula>AND(COUNTIF($F273:$F283,"&lt;&gt;")&gt;0,COUNTIF($F$284:$F$285,"&lt;&gt;")&gt;0)</formula>
    </cfRule>
  </conditionalFormatting>
  <conditionalFormatting sqref="F276:K276">
    <cfRule type="expression" dxfId="1231" priority="1249" stopIfTrue="1">
      <formula>AND(ISBLANK($F$276),COUNTIF($F$284:$F$285,"&lt;&gt;")&gt;0)</formula>
    </cfRule>
    <cfRule type="expression" dxfId="1230" priority="1238" stopIfTrue="1">
      <formula>AND(COUNTIF($F273:$F283,"&lt;&gt;")&gt;0,COUNTIF($F$284:$F$285,"&lt;&gt;")&gt;0)</formula>
    </cfRule>
  </conditionalFormatting>
  <conditionalFormatting sqref="F277:K277">
    <cfRule type="expression" dxfId="1229" priority="1248" stopIfTrue="1">
      <formula>AND(ISBLANK($F$277),COUNTIF($F$284:$F$285,"&lt;&gt;")&gt;0)</formula>
    </cfRule>
    <cfRule type="expression" dxfId="1228" priority="1237" stopIfTrue="1">
      <formula>AND(COUNTIF($F273:$F283,"&lt;&gt;")&gt;0,COUNTIF($F$284:$F$285,"&lt;&gt;")&gt;0)</formula>
    </cfRule>
  </conditionalFormatting>
  <conditionalFormatting sqref="F278:K278">
    <cfRule type="expression" dxfId="1227" priority="1247" stopIfTrue="1">
      <formula>AND(ISBLANK($F$278),COUNTIF($F$284:$F$285,"&lt;&gt;")&gt;0)</formula>
    </cfRule>
    <cfRule type="expression" dxfId="1226" priority="1236" stopIfTrue="1">
      <formula>AND(COUNTIF($F273:$F283,"&lt;&gt;")&gt;0,COUNTIF($F$284:$F$285,"&lt;&gt;")&gt;0)</formula>
    </cfRule>
  </conditionalFormatting>
  <conditionalFormatting sqref="F279:K279">
    <cfRule type="expression" dxfId="1225" priority="1246" stopIfTrue="1">
      <formula>AND(ISBLANK($F$279),COUNTIF($F$284:$F$285,"&lt;&gt;")&gt;0)</formula>
    </cfRule>
    <cfRule type="expression" dxfId="1224" priority="1235" stopIfTrue="1">
      <formula>AND(COUNTIF($F273:$F283,"&lt;&gt;")&gt;0,COUNTIF($F$284:$F$285,"&lt;&gt;")&gt;0)</formula>
    </cfRule>
  </conditionalFormatting>
  <conditionalFormatting sqref="F280:K280">
    <cfRule type="expression" dxfId="1223" priority="1245" stopIfTrue="1">
      <formula>AND(ISBLANK($F$280),COUNTIF($F$284:$F$285,"&lt;&gt;")&gt;0)</formula>
    </cfRule>
    <cfRule type="expression" dxfId="1222" priority="1234" stopIfTrue="1">
      <formula>AND(COUNTIF($F273:$F283,"&lt;&gt;")&gt;0,COUNTIF($F$284:$F$285,"&lt;&gt;")&gt;0)</formula>
    </cfRule>
  </conditionalFormatting>
  <conditionalFormatting sqref="F281:K281">
    <cfRule type="expression" dxfId="1221" priority="1244" stopIfTrue="1">
      <formula>AND(ISBLANK($F$281),COUNTIF($F$284:$F$285,"&lt;&gt;")&gt;0)</formula>
    </cfRule>
    <cfRule type="expression" dxfId="1220" priority="1233" stopIfTrue="1">
      <formula>AND(COUNTIF($F273:$F283,"&lt;&gt;")&gt;0,COUNTIF($F$284:$F$285,"&lt;&gt;")&gt;0)</formula>
    </cfRule>
  </conditionalFormatting>
  <conditionalFormatting sqref="F282:K282">
    <cfRule type="expression" dxfId="1219" priority="1243" stopIfTrue="1">
      <formula>AND(ISBLANK($F$282),COUNTIF($F$284:$F$285,"&lt;&gt;")&gt;0)</formula>
    </cfRule>
    <cfRule type="expression" dxfId="1218" priority="1232" stopIfTrue="1">
      <formula>AND(COUNTIF($F273:$F283,"&lt;&gt;")&gt;0,COUNTIF($F$284:$F$285,"&lt;&gt;")&gt;0)</formula>
    </cfRule>
  </conditionalFormatting>
  <conditionalFormatting sqref="F283:K283">
    <cfRule type="expression" dxfId="1217" priority="1242" stopIfTrue="1">
      <formula>AND(ISBLANK($F$283),COUNTIF($F$284:$F$285,"&lt;&gt;")&gt;0)</formula>
    </cfRule>
    <cfRule type="expression" dxfId="1216" priority="1231" stopIfTrue="1">
      <formula>AND(COUNTIF($F273:$F283,"&lt;&gt;")&gt;0,COUNTIF($F$284:$F$285,"&lt;&gt;")&gt;0)</formula>
    </cfRule>
  </conditionalFormatting>
  <conditionalFormatting sqref="F284:K284">
    <cfRule type="expression" dxfId="1215" priority="1230" stopIfTrue="1">
      <formula>OR(COUNTIF($F273:$F283,"&lt;&gt;")&gt;0,AND(ISBLANK($F284),COUNTIF($F$284:$F$285,"&lt;&gt;")=1))</formula>
    </cfRule>
    <cfRule type="expression" dxfId="1214" priority="1228" stopIfTrue="1">
      <formula>OR(AND(COUNTIF($F273:$F283,"&lt;&gt;")&gt;0,COUNTIF($F$284:$F$285,"&lt;&gt;")&gt;0),COUNTIF($F$284:$F$285,"&lt;&gt;")&gt;1)</formula>
    </cfRule>
  </conditionalFormatting>
  <conditionalFormatting sqref="F285:K285">
    <cfRule type="expression" dxfId="1213" priority="1229" stopIfTrue="1">
      <formula>OR(COUNTIF($F273:$F283,"&lt;&gt;")&gt;0,AND(ISBLANK($F285),COUNTIF($F$284:$F$285,"&lt;&gt;")=1))</formula>
    </cfRule>
    <cfRule type="expression" dxfId="1212" priority="1227" stopIfTrue="1">
      <formula>OR(AND(COUNTIF($F273:$F283,"&lt;&gt;")&gt;0,COUNTIF($F$284:$F$285,"&lt;&gt;")&gt;0),COUNTIF($F$284:$F$285,"&lt;&gt;")&gt;1)</formula>
    </cfRule>
  </conditionalFormatting>
  <conditionalFormatting sqref="F286:K286">
    <cfRule type="expression" dxfId="1211" priority="1225" stopIfTrue="1">
      <formula>AND(ISBLANK($F$286),COUNTIF($F$295:$F$296,"&lt;&gt;")&gt;0)</formula>
    </cfRule>
    <cfRule type="expression" dxfId="1210" priority="1216" stopIfTrue="1">
      <formula>AND(COUNTIF($F286:$F294,"&lt;&gt;")&gt;0,COUNTIF($F$295:$F$296,"&lt;&gt;")&gt;0)</formula>
    </cfRule>
  </conditionalFormatting>
  <conditionalFormatting sqref="F287:K287">
    <cfRule type="expression" dxfId="1209" priority="1224" stopIfTrue="1">
      <formula>AND(ISBLANK($F$287),COUNTIF($F$295:$F$296,"&lt;&gt;")&gt;0)</formula>
    </cfRule>
    <cfRule type="expression" dxfId="1208" priority="1215" stopIfTrue="1">
      <formula>AND(COUNTIF($F286:$F294,"&lt;&gt;")&gt;0,COUNTIF($F$295:$F$296,"&lt;&gt;")&gt;0)</formula>
    </cfRule>
  </conditionalFormatting>
  <conditionalFormatting sqref="F288:K288">
    <cfRule type="expression" dxfId="1207" priority="1223" stopIfTrue="1">
      <formula>AND(ISBLANK($F$288),COUNTIF($F$295:$F$296,"&lt;&gt;")&gt;0)</formula>
    </cfRule>
    <cfRule type="expression" dxfId="1206" priority="1214" stopIfTrue="1">
      <formula>AND(COUNTIF($F286:$F294,"&lt;&gt;")&gt;0,COUNTIF($F$295:$F$296,"&lt;&gt;")&gt;0)</formula>
    </cfRule>
  </conditionalFormatting>
  <conditionalFormatting sqref="F289:K289">
    <cfRule type="expression" dxfId="1205" priority="1222" stopIfTrue="1">
      <formula>AND(ISBLANK($F$289),COUNTIF($F$295:$F$296,"&lt;&gt;")&gt;0)</formula>
    </cfRule>
    <cfRule type="expression" dxfId="1204" priority="1213" stopIfTrue="1">
      <formula>AND(COUNTIF($F286:$F294,"&lt;&gt;")&gt;0,COUNTIF($F$295:$F$296,"&lt;&gt;")&gt;0)</formula>
    </cfRule>
  </conditionalFormatting>
  <conditionalFormatting sqref="F290:K290">
    <cfRule type="expression" dxfId="1203" priority="1221" stopIfTrue="1">
      <formula>AND(ISBLANK($F$290),COUNTIF($F$295:$F$296,"&lt;&gt;")&gt;0)</formula>
    </cfRule>
    <cfRule type="expression" dxfId="1202" priority="1212" stopIfTrue="1">
      <formula>AND(COUNTIF($F286:$F294,"&lt;&gt;")&gt;0,COUNTIF($F$295:$F$296,"&lt;&gt;")&gt;0)</formula>
    </cfRule>
  </conditionalFormatting>
  <conditionalFormatting sqref="F291:K291">
    <cfRule type="expression" dxfId="1201" priority="1220" stopIfTrue="1">
      <formula>AND(ISBLANK($F$291),COUNTIF($F$295:$F$296,"&lt;&gt;")&gt;0)</formula>
    </cfRule>
    <cfRule type="expression" dxfId="1200" priority="1211" stopIfTrue="1">
      <formula>AND(COUNTIF($F286:$F294,"&lt;&gt;")&gt;0,COUNTIF($F$295:$F$296,"&lt;&gt;")&gt;0)</formula>
    </cfRule>
  </conditionalFormatting>
  <conditionalFormatting sqref="F292:K292">
    <cfRule type="expression" dxfId="1199" priority="1219" stopIfTrue="1">
      <formula>AND(ISBLANK($F$292),COUNTIF($F$295:$F$296,"&lt;&gt;")&gt;0)</formula>
    </cfRule>
    <cfRule type="expression" dxfId="1198" priority="1210" stopIfTrue="1">
      <formula>AND(COUNTIF($F286:$F294,"&lt;&gt;")&gt;0,COUNTIF($F$295:$F$296,"&lt;&gt;")&gt;0)</formula>
    </cfRule>
  </conditionalFormatting>
  <conditionalFormatting sqref="F293:K293">
    <cfRule type="expression" dxfId="1197" priority="1218" stopIfTrue="1">
      <formula>AND(ISBLANK($F$293),COUNTIF($F$295:$F$296,"&lt;&gt;")&gt;0)</formula>
    </cfRule>
    <cfRule type="expression" dxfId="1196" priority="1209" stopIfTrue="1">
      <formula>AND(COUNTIF($F286:$F294,"&lt;&gt;")&gt;0,COUNTIF($F$295:$F$296,"&lt;&gt;")&gt;0)</formula>
    </cfRule>
  </conditionalFormatting>
  <conditionalFormatting sqref="F294:K294">
    <cfRule type="expression" dxfId="1195" priority="1217" stopIfTrue="1">
      <formula>AND(ISBLANK($F$294),COUNTIF($F$295:$F$296,"&lt;&gt;")&gt;0)</formula>
    </cfRule>
    <cfRule type="expression" dxfId="1194" priority="1208" stopIfTrue="1">
      <formula>AND(COUNTIF($F286:$F294,"&lt;&gt;")&gt;0,COUNTIF($F$295:$F$296,"&lt;&gt;")&gt;0)</formula>
    </cfRule>
  </conditionalFormatting>
  <conditionalFormatting sqref="F295:K295">
    <cfRule type="expression" dxfId="1193" priority="1207" stopIfTrue="1">
      <formula>OR(COUNTIF($F286:$F294,"&lt;&gt;")&gt;0,AND(ISBLANK($F295),COUNTIF($F$295:$F$296,"&lt;&gt;")=1))</formula>
    </cfRule>
    <cfRule type="expression" dxfId="1192" priority="1205" stopIfTrue="1">
      <formula>OR(AND(COUNTIF($F286:$F294,"&lt;&gt;")&gt;0,COUNTIF($F$295:$F$296,"&lt;&gt;")&gt;0),COUNTIF($F$295:$F$296,"&lt;&gt;")&gt;1)</formula>
    </cfRule>
  </conditionalFormatting>
  <conditionalFormatting sqref="F296:K296">
    <cfRule type="expression" dxfId="1191" priority="1206" stopIfTrue="1">
      <formula>OR(COUNTIF($F286:$F294,"&lt;&gt;")&gt;0,AND(ISBLANK($F296),COUNTIF($F$295:$F$296,"&lt;&gt;")=1))</formula>
    </cfRule>
    <cfRule type="expression" dxfId="1190" priority="1204" stopIfTrue="1">
      <formula>OR(AND(COUNTIF($F286:$F294,"&lt;&gt;")&gt;0,COUNTIF($F$295:$F$296,"&lt;&gt;")&gt;0),COUNTIF($F$295:$F$296,"&lt;&gt;")&gt;1)</formula>
    </cfRule>
  </conditionalFormatting>
  <conditionalFormatting sqref="F297:K297">
    <cfRule type="expression" dxfId="1189" priority="1202" stopIfTrue="1">
      <formula>AND(ISBLANK($F$297),COUNTIF($F$302:$F$303,"&lt;&gt;")&gt;0)</formula>
    </cfRule>
    <cfRule type="expression" dxfId="1188" priority="1197" stopIfTrue="1">
      <formula>AND(COUNTIF($F297:$F301,"&lt;&gt;")&gt;0,COUNTIF($F$302:$F$303,"&lt;&gt;")&gt;0)</formula>
    </cfRule>
  </conditionalFormatting>
  <conditionalFormatting sqref="F298:K298">
    <cfRule type="expression" dxfId="1187" priority="1201" stopIfTrue="1">
      <formula>AND(ISBLANK($F$298),COUNTIF($F$302:$F$303,"&lt;&gt;")&gt;0)</formula>
    </cfRule>
    <cfRule type="expression" dxfId="1186" priority="1196" stopIfTrue="1">
      <formula>AND(COUNTIF($F297:$F301,"&lt;&gt;")&gt;0,COUNTIF($F$302:$F$303,"&lt;&gt;")&gt;0)</formula>
    </cfRule>
  </conditionalFormatting>
  <conditionalFormatting sqref="F299:K299">
    <cfRule type="expression" dxfId="1185" priority="1200" stopIfTrue="1">
      <formula>AND(ISBLANK($F$299),COUNTIF($F$302:$F$303,"&lt;&gt;")&gt;0)</formula>
    </cfRule>
    <cfRule type="expression" dxfId="1184" priority="1195" stopIfTrue="1">
      <formula>AND(COUNTIF($F297:$F301,"&lt;&gt;")&gt;0,COUNTIF($F$302:$F$303,"&lt;&gt;")&gt;0)</formula>
    </cfRule>
  </conditionalFormatting>
  <conditionalFormatting sqref="F300:K300">
    <cfRule type="expression" dxfId="1183" priority="1199" stopIfTrue="1">
      <formula>AND(ISBLANK($F$300),COUNTIF($F$302:$F$303,"&lt;&gt;")&gt;0)</formula>
    </cfRule>
    <cfRule type="expression" dxfId="1182" priority="1194" stopIfTrue="1">
      <formula>AND(COUNTIF($F297:$F301,"&lt;&gt;")&gt;0,COUNTIF($F$302:$F$303,"&lt;&gt;")&gt;0)</formula>
    </cfRule>
  </conditionalFormatting>
  <conditionalFormatting sqref="F301:K301">
    <cfRule type="expression" dxfId="1181" priority="1198" stopIfTrue="1">
      <formula>AND(ISBLANK($F$301),COUNTIF($F$302:$F$303,"&lt;&gt;")&gt;0)</formula>
    </cfRule>
    <cfRule type="expression" dxfId="1180" priority="1193" stopIfTrue="1">
      <formula>AND(COUNTIF($F297:$F301,"&lt;&gt;")&gt;0,COUNTIF($F$302:$F$303,"&lt;&gt;")&gt;0)</formula>
    </cfRule>
  </conditionalFormatting>
  <conditionalFormatting sqref="F302:K302">
    <cfRule type="expression" dxfId="1179" priority="1190" stopIfTrue="1">
      <formula>OR(AND(COUNTIF($F297:$F301,"&lt;&gt;")&gt;0,COUNTIF($F$302:$F$303,"&lt;&gt;")&gt;0),COUNTIF($F$302:$F$303,"&lt;&gt;")&gt;1)</formula>
    </cfRule>
    <cfRule type="expression" dxfId="1178" priority="1192" stopIfTrue="1">
      <formula>OR(COUNTIF($F297:$F301,"&lt;&gt;")&gt;0,AND(ISBLANK($F302),COUNTIF($F$302:$F$303,"&lt;&gt;")=1))</formula>
    </cfRule>
  </conditionalFormatting>
  <conditionalFormatting sqref="F303:K303">
    <cfRule type="expression" dxfId="1177" priority="1189" stopIfTrue="1">
      <formula>OR(AND(COUNTIF($F297:$F301,"&lt;&gt;")&gt;0,COUNTIF($F$302:$F$303,"&lt;&gt;")&gt;0),COUNTIF($F$302:$F$303,"&lt;&gt;")&gt;1)</formula>
    </cfRule>
    <cfRule type="expression" dxfId="1176" priority="1191" stopIfTrue="1">
      <formula>OR(COUNTIF($F297:$F301,"&lt;&gt;")&gt;0,AND(ISBLANK($F303),COUNTIF($F$302:$F$303,"&lt;&gt;")=1))</formula>
    </cfRule>
  </conditionalFormatting>
  <conditionalFormatting sqref="F304:K304">
    <cfRule type="expression" dxfId="1175" priority="1187" stopIfTrue="1">
      <formula>AND(ISBLANK($F$304),COUNTIF($F$309:$F$310,"&lt;&gt;")&gt;0)</formula>
    </cfRule>
    <cfRule type="expression" dxfId="1174" priority="1182" stopIfTrue="1">
      <formula>AND(COUNTIF($F304:$F308,"&lt;&gt;")&gt;0,COUNTIF($F$309:$F$310,"&lt;&gt;")&gt;0)</formula>
    </cfRule>
  </conditionalFormatting>
  <conditionalFormatting sqref="F305:K305">
    <cfRule type="expression" dxfId="1173" priority="1181" stopIfTrue="1">
      <formula>AND(COUNTIF($F304:$F308,"&lt;&gt;")&gt;0,COUNTIF($F$309:$F$310,"&lt;&gt;")&gt;0)</formula>
    </cfRule>
    <cfRule type="expression" dxfId="1172" priority="1186" stopIfTrue="1">
      <formula>AND(ISBLANK($F$305),COUNTIF($F$309:$F$310,"&lt;&gt;")&gt;0)</formula>
    </cfRule>
  </conditionalFormatting>
  <conditionalFormatting sqref="F306:K306">
    <cfRule type="expression" dxfId="1171" priority="1185" stopIfTrue="1">
      <formula>AND(ISBLANK($F$306),COUNTIF($F$309:$F$310,"&lt;&gt;")&gt;0)</formula>
    </cfRule>
    <cfRule type="expression" dxfId="1170" priority="1180" stopIfTrue="1">
      <formula>AND(COUNTIF($F304:$F308,"&lt;&gt;")&gt;0,COUNTIF($F$309:$F$310,"&lt;&gt;")&gt;0)</formula>
    </cfRule>
  </conditionalFormatting>
  <conditionalFormatting sqref="F307:K307">
    <cfRule type="expression" dxfId="1169" priority="1179" stopIfTrue="1">
      <formula>AND(COUNTIF($F304:$F308,"&lt;&gt;")&gt;0,COUNTIF($F$309:$F$310,"&lt;&gt;")&gt;0)</formula>
    </cfRule>
    <cfRule type="expression" dxfId="1168" priority="1184" stopIfTrue="1">
      <formula>AND(ISBLANK($F$307),COUNTIF($F$309:$F$310,"&lt;&gt;")&gt;0)</formula>
    </cfRule>
  </conditionalFormatting>
  <conditionalFormatting sqref="F308:K308">
    <cfRule type="expression" dxfId="1167" priority="1178" stopIfTrue="1">
      <formula>AND(COUNTIF($F304:$F308,"&lt;&gt;")&gt;0,COUNTIF($F$309:$F$310,"&lt;&gt;")&gt;0)</formula>
    </cfRule>
    <cfRule type="expression" dxfId="1166" priority="1183" stopIfTrue="1">
      <formula>AND(ISBLANK($F$308),COUNTIF($F$309:$F$310,"&lt;&gt;")&gt;0)</formula>
    </cfRule>
  </conditionalFormatting>
  <conditionalFormatting sqref="F309:K309">
    <cfRule type="expression" dxfId="1165" priority="1177" stopIfTrue="1">
      <formula>OR(COUNTIF($F304:$F308,"&lt;&gt;")&gt;0,AND(ISBLANK($F309),COUNTIF($F$309:$F$310,"&lt;&gt;")=1))</formula>
    </cfRule>
    <cfRule type="expression" dxfId="1164" priority="1175" stopIfTrue="1">
      <formula>OR(AND(COUNTIF($F304:$F308,"&lt;&gt;")&gt;0,COUNTIF($F$309:$F$310,"&lt;&gt;")&gt;0),COUNTIF($F$309:$F$310,"&lt;&gt;")&gt;1)</formula>
    </cfRule>
  </conditionalFormatting>
  <conditionalFormatting sqref="F310:K310">
    <cfRule type="expression" dxfId="1163" priority="1176" stopIfTrue="1">
      <formula>OR(COUNTIF($F304:$F308,"&lt;&gt;")&gt;0,AND(ISBLANK($F310),COUNTIF($F$309:$F$310,"&lt;&gt;")=1))</formula>
    </cfRule>
    <cfRule type="expression" dxfId="1162" priority="1174" stopIfTrue="1">
      <formula>OR(AND(COUNTIF($F304:$F308,"&lt;&gt;")&gt;0,COUNTIF($F$309:$F$310,"&lt;&gt;")&gt;0),COUNTIF($F$309:$F$310,"&lt;&gt;")&gt;1)</formula>
    </cfRule>
  </conditionalFormatting>
  <conditionalFormatting sqref="F311:K311">
    <cfRule type="expression" dxfId="1161" priority="1166" stopIfTrue="1">
      <formula>AND(COUNTIF($F311:$F316,"&lt;&gt;")&gt;0,COUNTIF($F$317:$F$319,"&lt;&gt;")&gt;0)</formula>
    </cfRule>
    <cfRule type="expression" dxfId="1160" priority="1172" stopIfTrue="1">
      <formula>AND(ISBLANK($F$311),COUNTIF($F$317:$F$319,"&lt;&gt;")&gt;0)</formula>
    </cfRule>
  </conditionalFormatting>
  <conditionalFormatting sqref="F312:K312">
    <cfRule type="expression" dxfId="1159" priority="1165" stopIfTrue="1">
      <formula>AND(COUNTIF($F311:$F316,"&lt;&gt;")&gt;0,COUNTIF($F$317:$F$319,"&lt;&gt;")&gt;0)</formula>
    </cfRule>
    <cfRule type="expression" dxfId="1158" priority="1171" stopIfTrue="1">
      <formula>AND(ISBLANK($F$312),COUNTIF($F$317:$F$319,"&lt;&gt;")&gt;0)</formula>
    </cfRule>
  </conditionalFormatting>
  <conditionalFormatting sqref="F313:K313">
    <cfRule type="expression" dxfId="1157" priority="1164" stopIfTrue="1">
      <formula>AND(COUNTIF($F311:$F316,"&lt;&gt;")&gt;0,COUNTIF($F$317:$F$319,"&lt;&gt;")&gt;0)</formula>
    </cfRule>
    <cfRule type="expression" dxfId="1156" priority="1170" stopIfTrue="1">
      <formula>AND(ISBLANK($F$313),COUNTIF($F$317:$F$319,"&lt;&gt;")&gt;0)</formula>
    </cfRule>
  </conditionalFormatting>
  <conditionalFormatting sqref="F314:K314">
    <cfRule type="expression" dxfId="1155" priority="1169" stopIfTrue="1">
      <formula>AND(ISBLANK($F$314),COUNTIF($F$317:$F$319,"&lt;&gt;")&gt;0)</formula>
    </cfRule>
    <cfRule type="expression" dxfId="1154" priority="1163" stopIfTrue="1">
      <formula>AND(COUNTIF($F311:$F316,"&lt;&gt;")&gt;0,COUNTIF($F$317:$F$319,"&lt;&gt;")&gt;0)</formula>
    </cfRule>
  </conditionalFormatting>
  <conditionalFormatting sqref="F315:K315">
    <cfRule type="expression" dxfId="1153" priority="1162" stopIfTrue="1">
      <formula>AND(COUNTIF($F311:$F316,"&lt;&gt;")&gt;0,COUNTIF($F$317:$F$319,"&lt;&gt;")&gt;0)</formula>
    </cfRule>
    <cfRule type="expression" dxfId="1152" priority="1168" stopIfTrue="1">
      <formula>AND(ISBLANK($F$315),COUNTIF($F$317:$F$319,"&lt;&gt;")&gt;0)</formula>
    </cfRule>
  </conditionalFormatting>
  <conditionalFormatting sqref="F316:K316">
    <cfRule type="expression" dxfId="1151" priority="1161" stopIfTrue="1">
      <formula>AND(COUNTIF($F311:$F316,"&lt;&gt;")&gt;0,COUNTIF($F$317:$F$319,"&lt;&gt;")&gt;0)</formula>
    </cfRule>
    <cfRule type="expression" dxfId="1150" priority="1167" stopIfTrue="1">
      <formula>AND(ISBLANK($F$316),COUNTIF($F$317:$F$319,"&lt;&gt;")&gt;0)</formula>
    </cfRule>
  </conditionalFormatting>
  <conditionalFormatting sqref="F317:K317">
    <cfRule type="expression" dxfId="1149" priority="1160" stopIfTrue="1">
      <formula>OR(COUNTIF($F311:$F316,"&lt;&gt;")&gt;0,AND(ISBLANK($F317),COUNTIF($F$317:$F$319,"&lt;&gt;")=1))</formula>
    </cfRule>
    <cfRule type="expression" dxfId="1148" priority="1157" stopIfTrue="1">
      <formula>OR(AND(COUNTIF($F311:$F316,"&lt;&gt;")&gt;0,COUNTIF($F$317:$F$319,"&lt;&gt;")&gt;0),COUNTIF($F$317:$F$319,"&lt;&gt;")&gt;1)</formula>
    </cfRule>
  </conditionalFormatting>
  <conditionalFormatting sqref="F318:K318">
    <cfRule type="expression" dxfId="1147" priority="1159" stopIfTrue="1">
      <formula>OR(COUNTIF($F311:$F316,"&lt;&gt;")&gt;0,AND(ISBLANK($F318),COUNTIF($F$317:$F$319,"&lt;&gt;")=1))</formula>
    </cfRule>
    <cfRule type="expression" dxfId="1146" priority="1156" stopIfTrue="1">
      <formula>OR(AND(COUNTIF($F311:$F316,"&lt;&gt;")&gt;0,COUNTIF($F$317:$F$319,"&lt;&gt;")&gt;0),COUNTIF($F$317:$F$319,"&lt;&gt;")&gt;1)</formula>
    </cfRule>
  </conditionalFormatting>
  <conditionalFormatting sqref="F319:K319">
    <cfRule type="expression" dxfId="1145" priority="1155" stopIfTrue="1">
      <formula>OR(AND(COUNTIF($F311:$F316,"&lt;&gt;")&gt;0,COUNTIF($F$317:$F$319,"&lt;&gt;")&gt;0),COUNTIF($F$317:$F$319,"&lt;&gt;")&gt;1)</formula>
    </cfRule>
    <cfRule type="expression" dxfId="1144" priority="1158" stopIfTrue="1">
      <formula>OR(COUNTIF($F311:$F316,"&lt;&gt;")&gt;0,AND(ISBLANK($F319),COUNTIF($F$317:$F$319,"&lt;&gt;")=1))</formula>
    </cfRule>
  </conditionalFormatting>
  <conditionalFormatting sqref="F320:K322">
    <cfRule type="expression" dxfId="1143" priority="1151" stopIfTrue="1">
      <formula>AND(ISBLANK($F320),COUNTIF($F$320:$F$322,"&lt;&gt;")=1)</formula>
    </cfRule>
    <cfRule type="expression" dxfId="1142" priority="1148" stopIfTrue="1">
      <formula>COUNTIF($F$320:$F$322,"&lt;&gt;")&gt;1</formula>
    </cfRule>
  </conditionalFormatting>
  <conditionalFormatting sqref="F323:K323">
    <cfRule type="expression" dxfId="1141" priority="1143" stopIfTrue="1">
      <formula>AND(COUNTIF($F323:$F325,"&lt;&gt;")&gt;0,COUNTIF($F$326:$F$327,"&lt;&gt;")&gt;0)</formula>
    </cfRule>
    <cfRule type="expression" dxfId="1140" priority="1146" stopIfTrue="1">
      <formula>AND(ISBLANK($F$323),COUNTIF($F$326:$F$327,"&lt;&gt;")&gt;0)</formula>
    </cfRule>
  </conditionalFormatting>
  <conditionalFormatting sqref="F324:K324">
    <cfRule type="expression" dxfId="1139" priority="1145" stopIfTrue="1">
      <formula>AND(ISBLANK($F$324),COUNTIF($F$326:$F$327,"&lt;&gt;")&gt;0)</formula>
    </cfRule>
    <cfRule type="expression" dxfId="1138" priority="1142" stopIfTrue="1">
      <formula>AND(COUNTIF($F323:$F325,"&lt;&gt;")&gt;0,COUNTIF($F$326:$F$327,"&lt;&gt;")&gt;0)</formula>
    </cfRule>
  </conditionalFormatting>
  <conditionalFormatting sqref="F325:K325">
    <cfRule type="expression" dxfId="1137" priority="1144" stopIfTrue="1">
      <formula>AND(ISBLANK($F$325),COUNTIF($F$326:$F$327,"&lt;&gt;")&gt;0)</formula>
    </cfRule>
    <cfRule type="expression" dxfId="1136" priority="1141" stopIfTrue="1">
      <formula>AND(COUNTIF($F323:$F325,"&lt;&gt;")&gt;0,COUNTIF($F$326:$F$327,"&lt;&gt;")&gt;0)</formula>
    </cfRule>
  </conditionalFormatting>
  <conditionalFormatting sqref="F326:K326">
    <cfRule type="expression" dxfId="1135" priority="1138" stopIfTrue="1">
      <formula>OR(AND(COUNTIF($F323:$F325,"&lt;&gt;")&gt;0,COUNTIF($F$326:$F$327,"&lt;&gt;")&gt;0),COUNTIF($F$326:$F$327,"&lt;&gt;")&gt;1)</formula>
    </cfRule>
    <cfRule type="expression" dxfId="1134" priority="1140" stopIfTrue="1">
      <formula>OR(COUNTIF($F323:$F325,"&lt;&gt;")&gt;0,AND(ISBLANK($F326),COUNTIF($F$326:$F$327,"&lt;&gt;")=1))</formula>
    </cfRule>
  </conditionalFormatting>
  <conditionalFormatting sqref="F327:K327">
    <cfRule type="expression" dxfId="1133" priority="1137" stopIfTrue="1">
      <formula>OR(AND(COUNTIF($F323:$F325,"&lt;&gt;")&gt;0,COUNTIF($F$326:$F$327,"&lt;&gt;")&gt;0),COUNTIF($F$326:$F$327,"&lt;&gt;")&gt;1)</formula>
    </cfRule>
    <cfRule type="expression" dxfId="1132" priority="1139" stopIfTrue="1">
      <formula>OR(COUNTIF($F323:$F325,"&lt;&gt;")&gt;0,AND(ISBLANK($F327),COUNTIF($F$326:$F$327,"&lt;&gt;")=1))</formula>
    </cfRule>
  </conditionalFormatting>
  <conditionalFormatting sqref="F328:K328">
    <cfRule type="expression" dxfId="1131" priority="1135" stopIfTrue="1">
      <formula>AND(ISBLANK($F$328),COUNTIF($F$338:$F$339,"&lt;&gt;")&gt;0)</formula>
    </cfRule>
    <cfRule type="expression" dxfId="1130" priority="1125" stopIfTrue="1">
      <formula>AND(COUNTIF($F328:$F337,"&lt;&gt;")&gt;0,COUNTIF($F$338:$F$339,"&lt;&gt;")&gt;0)</formula>
    </cfRule>
  </conditionalFormatting>
  <conditionalFormatting sqref="F329:K329">
    <cfRule type="expression" dxfId="1129" priority="1134" stopIfTrue="1">
      <formula>AND(ISBLANK($F$329),COUNTIF($F$338:$F$339,"&lt;&gt;")&gt;0)</formula>
    </cfRule>
    <cfRule type="expression" dxfId="1128" priority="1124" stopIfTrue="1">
      <formula>AND(COUNTIF($F328:$F337,"&lt;&gt;")&gt;0,COUNTIF($F$338:$F$339,"&lt;&gt;")&gt;0)</formula>
    </cfRule>
  </conditionalFormatting>
  <conditionalFormatting sqref="F330:K330">
    <cfRule type="expression" dxfId="1127" priority="1133" stopIfTrue="1">
      <formula>AND(ISBLANK($F$330),COUNTIF($F$338:$F$339,"&lt;&gt;")&gt;0)</formula>
    </cfRule>
    <cfRule type="expression" dxfId="1126" priority="1123" stopIfTrue="1">
      <formula>AND(COUNTIF($F328:$F337,"&lt;&gt;")&gt;0,COUNTIF($F$338:$F$339,"&lt;&gt;")&gt;0)</formula>
    </cfRule>
  </conditionalFormatting>
  <conditionalFormatting sqref="F331:K331">
    <cfRule type="expression" dxfId="1125" priority="1132" stopIfTrue="1">
      <formula>AND(ISBLANK($F$331),COUNTIF($F$338:$F$339,"&lt;&gt;")&gt;0)</formula>
    </cfRule>
    <cfRule type="expression" dxfId="1124" priority="1122" stopIfTrue="1">
      <formula>AND(COUNTIF($F328:$F337,"&lt;&gt;")&gt;0,COUNTIF($F$338:$F$339,"&lt;&gt;")&gt;0)</formula>
    </cfRule>
  </conditionalFormatting>
  <conditionalFormatting sqref="F332:K332">
    <cfRule type="expression" dxfId="1123" priority="1131" stopIfTrue="1">
      <formula>AND(ISBLANK($F$332),COUNTIF($F$338:$F$339,"&lt;&gt;")&gt;0)</formula>
    </cfRule>
    <cfRule type="expression" dxfId="1122" priority="1121" stopIfTrue="1">
      <formula>AND(COUNTIF($F328:$F337,"&lt;&gt;")&gt;0,COUNTIF($F$338:$F$339,"&lt;&gt;")&gt;0)</formula>
    </cfRule>
  </conditionalFormatting>
  <conditionalFormatting sqref="F333:K333">
    <cfRule type="expression" dxfId="1121" priority="1130" stopIfTrue="1">
      <formula>AND(ISBLANK($F$333),COUNTIF($F$338:$F$339,"&lt;&gt;")&gt;0)</formula>
    </cfRule>
    <cfRule type="expression" dxfId="1120" priority="1120" stopIfTrue="1">
      <formula>AND(COUNTIF($F328:$F337,"&lt;&gt;")&gt;0,COUNTIF($F$338:$F$339,"&lt;&gt;")&gt;0)</formula>
    </cfRule>
  </conditionalFormatting>
  <conditionalFormatting sqref="F334:K334">
    <cfRule type="expression" dxfId="1119" priority="1129" stopIfTrue="1">
      <formula>AND(ISBLANK($F$334),COUNTIF($F$338:$F$339,"&lt;&gt;")&gt;0)</formula>
    </cfRule>
    <cfRule type="expression" dxfId="1118" priority="1119" stopIfTrue="1">
      <formula>AND(COUNTIF($F328:$F337,"&lt;&gt;")&gt;0,COUNTIF($F$338:$F$339,"&lt;&gt;")&gt;0)</formula>
    </cfRule>
  </conditionalFormatting>
  <conditionalFormatting sqref="F335:K335">
    <cfRule type="expression" dxfId="1117" priority="1128" stopIfTrue="1">
      <formula>AND(ISBLANK($F$335),COUNTIF($F$338:$F$339,"&lt;&gt;")&gt;0)</formula>
    </cfRule>
    <cfRule type="expression" dxfId="1116" priority="1118" stopIfTrue="1">
      <formula>AND(COUNTIF($F328:$F337,"&lt;&gt;")&gt;0,COUNTIF($F$338:$F$339,"&lt;&gt;")&gt;0)</formula>
    </cfRule>
  </conditionalFormatting>
  <conditionalFormatting sqref="F336:K336">
    <cfRule type="expression" dxfId="1115" priority="1127" stopIfTrue="1">
      <formula>AND(ISBLANK($F$336),COUNTIF($F$338:$F$339,"&lt;&gt;")&gt;0)</formula>
    </cfRule>
    <cfRule type="expression" dxfId="1114" priority="1117" stopIfTrue="1">
      <formula>AND(COUNTIF($F328:$F337,"&lt;&gt;")&gt;0,COUNTIF($F$338:$F$339,"&lt;&gt;")&gt;0)</formula>
    </cfRule>
  </conditionalFormatting>
  <conditionalFormatting sqref="F337:K337">
    <cfRule type="expression" dxfId="1113" priority="1126" stopIfTrue="1">
      <formula>AND(ISBLANK($F$337),COUNTIF($F$338:$F$339,"&lt;&gt;")&gt;0)</formula>
    </cfRule>
    <cfRule type="expression" dxfId="1112" priority="1116" stopIfTrue="1">
      <formula>AND(COUNTIF($F328:$F337,"&lt;&gt;")&gt;0,COUNTIF($F$338:$F$339,"&lt;&gt;")&gt;0)</formula>
    </cfRule>
  </conditionalFormatting>
  <conditionalFormatting sqref="F338:K338">
    <cfRule type="expression" dxfId="1111" priority="1113" stopIfTrue="1">
      <formula>OR(AND(COUNTIF($F328:$F337,"&lt;&gt;")&gt;0,COUNTIF($F$338:$F$339,"&lt;&gt;")&gt;0),COUNTIF($F$338:$F$339,"&lt;&gt;")&gt;1)</formula>
    </cfRule>
    <cfRule type="expression" dxfId="1110" priority="1115" stopIfTrue="1">
      <formula>OR(COUNTIF($F328:$F337,"&lt;&gt;")&gt;0,AND(ISBLANK($F338),COUNTIF($F$338:$F$339,"&lt;&gt;")=1))</formula>
    </cfRule>
  </conditionalFormatting>
  <conditionalFormatting sqref="F339:K339">
    <cfRule type="expression" dxfId="1109" priority="1112" stopIfTrue="1">
      <formula>OR(AND(COUNTIF($F328:$F337,"&lt;&gt;")&gt;0,COUNTIF($F$338:$F$339,"&lt;&gt;")&gt;0),COUNTIF($F$338:$F$339,"&lt;&gt;")&gt;1)</formula>
    </cfRule>
    <cfRule type="expression" dxfId="1108" priority="1114" stopIfTrue="1">
      <formula>OR(COUNTIF($F328:$F337,"&lt;&gt;")&gt;0,AND(ISBLANK($F339),COUNTIF($F$338:$F$339,"&lt;&gt;")=1))</formula>
    </cfRule>
  </conditionalFormatting>
  <conditionalFormatting sqref="F340:K342">
    <cfRule type="expression" dxfId="1107" priority="1108" stopIfTrue="1">
      <formula>AND(ISBLANK($F340),COUNTIF($F$340:$F$342,"&lt;&gt;")=1)</formula>
    </cfRule>
    <cfRule type="expression" dxfId="1106" priority="1105" stopIfTrue="1">
      <formula>COUNTIF($F$340:$F$342,"&lt;&gt;")&gt;1</formula>
    </cfRule>
  </conditionalFormatting>
  <conditionalFormatting sqref="F343:K343">
    <cfRule type="expression" dxfId="1105" priority="1103" stopIfTrue="1">
      <formula>AND(ISBLANK($F$343),COUNTIF($F$359:$F$360,"&lt;&gt;")&gt;0)</formula>
    </cfRule>
    <cfRule type="expression" dxfId="1104" priority="1087" stopIfTrue="1">
      <formula>AND(COUNTIF($F343:$F358,"&lt;&gt;")&gt;0,COUNTIF($F$359:$F$360,"&lt;&gt;")&gt;0)</formula>
    </cfRule>
  </conditionalFormatting>
  <conditionalFormatting sqref="F344:K344">
    <cfRule type="expression" dxfId="1103" priority="1102" stopIfTrue="1">
      <formula>AND(ISBLANK($F$344),COUNTIF($F$359:$F$360,"&lt;&gt;")&gt;0)</formula>
    </cfRule>
    <cfRule type="expression" dxfId="1102" priority="1086" stopIfTrue="1">
      <formula>AND(COUNTIF($F343:$F358,"&lt;&gt;")&gt;0,COUNTIF($F$359:$F$360,"&lt;&gt;")&gt;0)</formula>
    </cfRule>
  </conditionalFormatting>
  <conditionalFormatting sqref="F345:K345">
    <cfRule type="expression" dxfId="1101" priority="1101" stopIfTrue="1">
      <formula>AND(ISBLANK($F$345),COUNTIF($F$359:$F$360,"&lt;&gt;")&gt;0)</formula>
    </cfRule>
    <cfRule type="expression" dxfId="1100" priority="1085" stopIfTrue="1">
      <formula>AND(COUNTIF($F343:$F358,"&lt;&gt;")&gt;0,COUNTIF($F$359:$F$360,"&lt;&gt;")&gt;0)</formula>
    </cfRule>
  </conditionalFormatting>
  <conditionalFormatting sqref="F346:K346">
    <cfRule type="expression" dxfId="1099" priority="1100" stopIfTrue="1">
      <formula>AND(ISBLANK($F$346),COUNTIF($F$359:$F$360,"&lt;&gt;")&gt;0)</formula>
    </cfRule>
    <cfRule type="expression" dxfId="1098" priority="1084" stopIfTrue="1">
      <formula>AND(COUNTIF($F343:$F358,"&lt;&gt;")&gt;0,COUNTIF($F$359:$F$360,"&lt;&gt;")&gt;0)</formula>
    </cfRule>
  </conditionalFormatting>
  <conditionalFormatting sqref="F347:K347">
    <cfRule type="expression" dxfId="1097" priority="1099" stopIfTrue="1">
      <formula>AND(ISBLANK($F$347),COUNTIF($F$359:$F$360,"&lt;&gt;")&gt;0)</formula>
    </cfRule>
    <cfRule type="expression" dxfId="1096" priority="1083" stopIfTrue="1">
      <formula>AND(COUNTIF($F343:$F358,"&lt;&gt;")&gt;0,COUNTIF($F$359:$F$360,"&lt;&gt;")&gt;0)</formula>
    </cfRule>
  </conditionalFormatting>
  <conditionalFormatting sqref="F348:K348">
    <cfRule type="expression" dxfId="1095" priority="1098" stopIfTrue="1">
      <formula>AND(ISBLANK($F$348),COUNTIF($F$359:$F$360,"&lt;&gt;")&gt;0)</formula>
    </cfRule>
    <cfRule type="expression" dxfId="1094" priority="1082" stopIfTrue="1">
      <formula>AND(COUNTIF($F343:$F358,"&lt;&gt;")&gt;0,COUNTIF($F$359:$F$360,"&lt;&gt;")&gt;0)</formula>
    </cfRule>
  </conditionalFormatting>
  <conditionalFormatting sqref="F349:K349">
    <cfRule type="expression" dxfId="1093" priority="1097" stopIfTrue="1">
      <formula>AND(ISBLANK($F$349),COUNTIF($F$359:$F$360,"&lt;&gt;")&gt;0)</formula>
    </cfRule>
    <cfRule type="expression" dxfId="1092" priority="1081" stopIfTrue="1">
      <formula>AND(COUNTIF($F343:$F358,"&lt;&gt;")&gt;0,COUNTIF($F$359:$F$360,"&lt;&gt;")&gt;0)</formula>
    </cfRule>
  </conditionalFormatting>
  <conditionalFormatting sqref="F350:K350">
    <cfRule type="expression" dxfId="1091" priority="1096" stopIfTrue="1">
      <formula>AND(ISBLANK($F$350),COUNTIF($F$359:$F$360,"&lt;&gt;")&gt;0)</formula>
    </cfRule>
    <cfRule type="expression" dxfId="1090" priority="1080" stopIfTrue="1">
      <formula>AND(COUNTIF($F343:$F358,"&lt;&gt;")&gt;0,COUNTIF($F$359:$F$360,"&lt;&gt;")&gt;0)</formula>
    </cfRule>
  </conditionalFormatting>
  <conditionalFormatting sqref="F351:K351">
    <cfRule type="expression" dxfId="1089" priority="1095" stopIfTrue="1">
      <formula>AND(ISBLANK($F$351),COUNTIF($F$359:$F$360,"&lt;&gt;")&gt;0)</formula>
    </cfRule>
    <cfRule type="expression" dxfId="1088" priority="1079" stopIfTrue="1">
      <formula>AND(COUNTIF($F343:$F358,"&lt;&gt;")&gt;0,COUNTIF($F$359:$F$360,"&lt;&gt;")&gt;0)</formula>
    </cfRule>
  </conditionalFormatting>
  <conditionalFormatting sqref="F352:K352">
    <cfRule type="expression" dxfId="1087" priority="1094" stopIfTrue="1">
      <formula>AND(ISBLANK($F$352),COUNTIF($F$359:$F$360,"&lt;&gt;")&gt;0)</formula>
    </cfRule>
    <cfRule type="expression" dxfId="1086" priority="1078" stopIfTrue="1">
      <formula>AND(COUNTIF($F343:$F358,"&lt;&gt;")&gt;0,COUNTIF($F$359:$F$360,"&lt;&gt;")&gt;0)</formula>
    </cfRule>
  </conditionalFormatting>
  <conditionalFormatting sqref="F353:K353">
    <cfRule type="expression" dxfId="1085" priority="1093" stopIfTrue="1">
      <formula>AND(ISBLANK($F$353),COUNTIF($F$359:$F$360,"&lt;&gt;")&gt;0)</formula>
    </cfRule>
    <cfRule type="expression" dxfId="1084" priority="1077" stopIfTrue="1">
      <formula>AND(COUNTIF($F343:$F358,"&lt;&gt;")&gt;0,COUNTIF($F$359:$F$360,"&lt;&gt;")&gt;0)</formula>
    </cfRule>
  </conditionalFormatting>
  <conditionalFormatting sqref="F354:K354">
    <cfRule type="expression" dxfId="1083" priority="1092" stopIfTrue="1">
      <formula>AND(ISBLANK($F$354),COUNTIF($F$359:$F$360,"&lt;&gt;")&gt;0)</formula>
    </cfRule>
    <cfRule type="expression" dxfId="1082" priority="1076" stopIfTrue="1">
      <formula>AND(COUNTIF($F343:$F358,"&lt;&gt;")&gt;0,COUNTIF($F$359:$F$360,"&lt;&gt;")&gt;0)</formula>
    </cfRule>
  </conditionalFormatting>
  <conditionalFormatting sqref="F355:K355">
    <cfRule type="expression" dxfId="1081" priority="1091" stopIfTrue="1">
      <formula>AND(ISBLANK($F$355),COUNTIF($F$359:$F$360,"&lt;&gt;")&gt;0)</formula>
    </cfRule>
    <cfRule type="expression" dxfId="1080" priority="1075" stopIfTrue="1">
      <formula>AND(COUNTIF($F343:$F358,"&lt;&gt;")&gt;0,COUNTIF($F$359:$F$360,"&lt;&gt;")&gt;0)</formula>
    </cfRule>
  </conditionalFormatting>
  <conditionalFormatting sqref="F356:K356">
    <cfRule type="expression" dxfId="1079" priority="1074" stopIfTrue="1">
      <formula>AND(COUNTIF($F343:$F358,"&lt;&gt;")&gt;0,COUNTIF($F$359:$F$360,"&lt;&gt;")&gt;0)</formula>
    </cfRule>
    <cfRule type="expression" dxfId="1078" priority="1090" stopIfTrue="1">
      <formula>AND(ISBLANK($F$356),COUNTIF($F$359:$F$360,"&lt;&gt;")&gt;0)</formula>
    </cfRule>
  </conditionalFormatting>
  <conditionalFormatting sqref="F357:K357">
    <cfRule type="expression" dxfId="1077" priority="1089" stopIfTrue="1">
      <formula>AND(ISBLANK($F$357),COUNTIF($F$359:$F$360,"&lt;&gt;")&gt;0)</formula>
    </cfRule>
    <cfRule type="expression" dxfId="1076" priority="1073" stopIfTrue="1">
      <formula>AND(COUNTIF($F343:$F358,"&lt;&gt;")&gt;0,COUNTIF($F$359:$F$360,"&lt;&gt;")&gt;0)</formula>
    </cfRule>
  </conditionalFormatting>
  <conditionalFormatting sqref="F358:K358">
    <cfRule type="expression" dxfId="1075" priority="1072" stopIfTrue="1">
      <formula>AND(COUNTIF($F343:$F358,"&lt;&gt;")&gt;0,COUNTIF($F$359:$F$360,"&lt;&gt;")&gt;0)</formula>
    </cfRule>
    <cfRule type="expression" dxfId="1074" priority="1088" stopIfTrue="1">
      <formula>AND(ISBLANK($F$358),COUNTIF($F$359:$F$360,"&lt;&gt;")&gt;0)</formula>
    </cfRule>
  </conditionalFormatting>
  <conditionalFormatting sqref="F359:K359">
    <cfRule type="expression" dxfId="1073" priority="1071" stopIfTrue="1">
      <formula>OR(COUNTIF($F343:$F358,"&lt;&gt;")&gt;0,AND(ISBLANK($F359),COUNTIF($F$359:$F$360,"&lt;&gt;")=1))</formula>
    </cfRule>
    <cfRule type="expression" dxfId="1072" priority="1069" stopIfTrue="1">
      <formula>OR(AND(COUNTIF($F343:$F358,"&lt;&gt;")&gt;0,COUNTIF($F$359:$F$360,"&lt;&gt;")&gt;0),COUNTIF($F$359:$F$360,"&lt;&gt;")&gt;1)</formula>
    </cfRule>
  </conditionalFormatting>
  <conditionalFormatting sqref="F360:K360">
    <cfRule type="expression" dxfId="1071" priority="1070" stopIfTrue="1">
      <formula>OR(COUNTIF($F343:$F358,"&lt;&gt;")&gt;0,AND(ISBLANK($F360),COUNTIF($F$359:$F$360,"&lt;&gt;")=1))</formula>
    </cfRule>
    <cfRule type="expression" dxfId="1070" priority="1068" stopIfTrue="1">
      <formula>OR(AND(COUNTIF($F343:$F358,"&lt;&gt;")&gt;0,COUNTIF($F$359:$F$360,"&lt;&gt;")&gt;0),COUNTIF($F$359:$F$360,"&lt;&gt;")&gt;1)</formula>
    </cfRule>
  </conditionalFormatting>
  <conditionalFormatting sqref="F361:K361">
    <cfRule type="expression" dxfId="1069" priority="1052" stopIfTrue="1">
      <formula>AND(COUNTIF($F361:$F374,"&lt;&gt;")&gt;0,COUNTIF($F$375:$F$376,"&lt;&gt;")&gt;0)</formula>
    </cfRule>
    <cfRule type="expression" dxfId="1068" priority="1066" stopIfTrue="1">
      <formula>AND(ISBLANK($F$361),COUNTIF($F$375:$F$376,"&lt;&gt;")&gt;0)</formula>
    </cfRule>
  </conditionalFormatting>
  <conditionalFormatting sqref="F362:K362">
    <cfRule type="expression" dxfId="1067" priority="1065" stopIfTrue="1">
      <formula>AND(ISBLANK($F$362),COUNTIF($F$375:$F$376,"&lt;&gt;")&gt;0)</formula>
    </cfRule>
    <cfRule type="expression" dxfId="1066" priority="1051" stopIfTrue="1">
      <formula>AND(COUNTIF($F361:$F374,"&lt;&gt;")&gt;0,COUNTIF($F$375:$F$376,"&lt;&gt;")&gt;0)</formula>
    </cfRule>
  </conditionalFormatting>
  <conditionalFormatting sqref="F363:K363">
    <cfRule type="expression" dxfId="1065" priority="1064" stopIfTrue="1">
      <formula>AND(ISBLANK($F$363),COUNTIF($F$375:$F$376,"&lt;&gt;")&gt;0)</formula>
    </cfRule>
    <cfRule type="expression" dxfId="1064" priority="1050" stopIfTrue="1">
      <formula>AND(COUNTIF($F361:$F374,"&lt;&gt;")&gt;0,COUNTIF($F$375:$F$376,"&lt;&gt;")&gt;0)</formula>
    </cfRule>
  </conditionalFormatting>
  <conditionalFormatting sqref="F364:K364">
    <cfRule type="expression" dxfId="1063" priority="1063" stopIfTrue="1">
      <formula>AND(ISBLANK($F$364),COUNTIF($F$375:$F$376,"&lt;&gt;")&gt;0)</formula>
    </cfRule>
    <cfRule type="expression" dxfId="1062" priority="1049" stopIfTrue="1">
      <formula>AND(COUNTIF($F361:$F374,"&lt;&gt;")&gt;0,COUNTIF($F$375:$F$376,"&lt;&gt;")&gt;0)</formula>
    </cfRule>
  </conditionalFormatting>
  <conditionalFormatting sqref="F365:K365">
    <cfRule type="expression" dxfId="1061" priority="1062" stopIfTrue="1">
      <formula>AND(ISBLANK($F$365),COUNTIF($F$375:$F$376,"&lt;&gt;")&gt;0)</formula>
    </cfRule>
    <cfRule type="expression" dxfId="1060" priority="1048" stopIfTrue="1">
      <formula>AND(COUNTIF($F361:$F374,"&lt;&gt;")&gt;0,COUNTIF($F$375:$F$376,"&lt;&gt;")&gt;0)</formula>
    </cfRule>
  </conditionalFormatting>
  <conditionalFormatting sqref="F366:K366">
    <cfRule type="expression" dxfId="1059" priority="1061" stopIfTrue="1">
      <formula>AND(ISBLANK($F$366),COUNTIF($F$375:$F$376,"&lt;&gt;")&gt;0)</formula>
    </cfRule>
    <cfRule type="expression" dxfId="1058" priority="1047" stopIfTrue="1">
      <formula>AND(COUNTIF($F361:$F374,"&lt;&gt;")&gt;0,COUNTIF($F$375:$F$376,"&lt;&gt;")&gt;0)</formula>
    </cfRule>
  </conditionalFormatting>
  <conditionalFormatting sqref="F367:K367">
    <cfRule type="expression" dxfId="1057" priority="1046" stopIfTrue="1">
      <formula>AND(COUNTIF($F361:$F374,"&lt;&gt;")&gt;0,COUNTIF($F$375:$F$376,"&lt;&gt;")&gt;0)</formula>
    </cfRule>
    <cfRule type="expression" dxfId="1056" priority="1060" stopIfTrue="1">
      <formula>AND(ISBLANK($F$367),COUNTIF($F$375:$F$376,"&lt;&gt;")&gt;0)</formula>
    </cfRule>
  </conditionalFormatting>
  <conditionalFormatting sqref="F368:K368">
    <cfRule type="expression" dxfId="1055" priority="1045" stopIfTrue="1">
      <formula>AND(COUNTIF($F361:$F374,"&lt;&gt;")&gt;0,COUNTIF($F$375:$F$376,"&lt;&gt;")&gt;0)</formula>
    </cfRule>
    <cfRule type="expression" dxfId="1054" priority="1059" stopIfTrue="1">
      <formula>AND(ISBLANK($F$368),COUNTIF($F$375:$F$376,"&lt;&gt;")&gt;0)</formula>
    </cfRule>
  </conditionalFormatting>
  <conditionalFormatting sqref="F369:K369">
    <cfRule type="expression" dxfId="1053" priority="1044" stopIfTrue="1">
      <formula>AND(COUNTIF($F361:$F374,"&lt;&gt;")&gt;0,COUNTIF($F$375:$F$376,"&lt;&gt;")&gt;0)</formula>
    </cfRule>
    <cfRule type="expression" dxfId="1052" priority="1058" stopIfTrue="1">
      <formula>AND(ISBLANK($F$369),COUNTIF($F$375:$F$376,"&lt;&gt;")&gt;0)</formula>
    </cfRule>
  </conditionalFormatting>
  <conditionalFormatting sqref="F370:K370">
    <cfRule type="expression" dxfId="1051" priority="1043" stopIfTrue="1">
      <formula>AND(COUNTIF($F361:$F374,"&lt;&gt;")&gt;0,COUNTIF($F$375:$F$376,"&lt;&gt;")&gt;0)</formula>
    </cfRule>
    <cfRule type="expression" dxfId="1050" priority="1057" stopIfTrue="1">
      <formula>AND(ISBLANK($F$370),COUNTIF($F$375:$F$376,"&lt;&gt;")&gt;0)</formula>
    </cfRule>
  </conditionalFormatting>
  <conditionalFormatting sqref="F371:K371">
    <cfRule type="expression" dxfId="1049" priority="1042" stopIfTrue="1">
      <formula>AND(COUNTIF($F361:$F374,"&lt;&gt;")&gt;0,COUNTIF($F$375:$F$376,"&lt;&gt;")&gt;0)</formula>
    </cfRule>
    <cfRule type="expression" dxfId="1048" priority="1056" stopIfTrue="1">
      <formula>AND(ISBLANK($F$371),COUNTIF($F$375:$F$376,"&lt;&gt;")&gt;0)</formula>
    </cfRule>
  </conditionalFormatting>
  <conditionalFormatting sqref="F372:K372">
    <cfRule type="expression" dxfId="1047" priority="1041" stopIfTrue="1">
      <formula>AND(COUNTIF($F361:$F374,"&lt;&gt;")&gt;0,COUNTIF($F$375:$F$376,"&lt;&gt;")&gt;0)</formula>
    </cfRule>
    <cfRule type="expression" dxfId="1046" priority="1055" stopIfTrue="1">
      <formula>AND(ISBLANK($F$372),COUNTIF($F$375:$F$376,"&lt;&gt;")&gt;0)</formula>
    </cfRule>
  </conditionalFormatting>
  <conditionalFormatting sqref="F373:K373">
    <cfRule type="expression" dxfId="1045" priority="1040" stopIfTrue="1">
      <formula>AND(COUNTIF($F361:$F374,"&lt;&gt;")&gt;0,COUNTIF($F$375:$F$376,"&lt;&gt;")&gt;0)</formula>
    </cfRule>
    <cfRule type="expression" dxfId="1044" priority="1054" stopIfTrue="1">
      <formula>AND(ISBLANK($F$373),COUNTIF($F$375:$F$376,"&lt;&gt;")&gt;0)</formula>
    </cfRule>
  </conditionalFormatting>
  <conditionalFormatting sqref="F374:K374">
    <cfRule type="expression" dxfId="1043" priority="1039" stopIfTrue="1">
      <formula>AND(COUNTIF($F361:$F374,"&lt;&gt;")&gt;0,COUNTIF($F$375:$F$376,"&lt;&gt;")&gt;0)</formula>
    </cfRule>
    <cfRule type="expression" dxfId="1042" priority="1053" stopIfTrue="1">
      <formula>AND(ISBLANK($F$374),COUNTIF($F$375:$F$376,"&lt;&gt;")&gt;0)</formula>
    </cfRule>
  </conditionalFormatting>
  <conditionalFormatting sqref="F375:K375">
    <cfRule type="expression" dxfId="1041" priority="1038" stopIfTrue="1">
      <formula>OR(COUNTIF($F361:$F374,"&lt;&gt;")&gt;0,AND(ISBLANK($F375),COUNTIF($F$375:$F$376,"&lt;&gt;")=1))</formula>
    </cfRule>
    <cfRule type="expression" dxfId="1040" priority="1036" stopIfTrue="1">
      <formula>OR(AND(COUNTIF($F361:$F374,"&lt;&gt;")&gt;0,COUNTIF($F$375:$F$376,"&lt;&gt;")&gt;0),COUNTIF($F$375:$F$376,"&lt;&gt;")&gt;1)</formula>
    </cfRule>
  </conditionalFormatting>
  <conditionalFormatting sqref="F376:K376">
    <cfRule type="expression" dxfId="1039" priority="1037" stopIfTrue="1">
      <formula>OR(COUNTIF($F361:$F374,"&lt;&gt;")&gt;0,AND(ISBLANK($F376),COUNTIF($F$375:$F$376,"&lt;&gt;")=1))</formula>
    </cfRule>
    <cfRule type="expression" dxfId="1038" priority="1035" stopIfTrue="1">
      <formula>OR(AND(COUNTIF($F361:$F374,"&lt;&gt;")&gt;0,COUNTIF($F$375:$F$376,"&lt;&gt;")&gt;0),COUNTIF($F$375:$F$376,"&lt;&gt;")&gt;1)</formula>
    </cfRule>
  </conditionalFormatting>
  <conditionalFormatting sqref="F377:K377">
    <cfRule type="expression" dxfId="1037" priority="1025" stopIfTrue="1">
      <formula>AND(COUNTIF($F377:$F384,"&lt;&gt;")&gt;0,COUNTIF($F$385:$F$386,"&lt;&gt;")&gt;0)</formula>
    </cfRule>
    <cfRule type="expression" dxfId="1036" priority="1033" stopIfTrue="1">
      <formula>AND(ISBLANK($F$377),COUNTIF($F$385:$F$386,"&lt;&gt;")&gt;0)</formula>
    </cfRule>
  </conditionalFormatting>
  <conditionalFormatting sqref="F378:K378">
    <cfRule type="expression" dxfId="1035" priority="1024" stopIfTrue="1">
      <formula>AND(COUNTIF($F377:$F384,"&lt;&gt;")&gt;0,COUNTIF($F$385:$F$386,"&lt;&gt;")&gt;0)</formula>
    </cfRule>
    <cfRule type="expression" dxfId="1034" priority="1032" stopIfTrue="1">
      <formula>AND(ISBLANK($F$378),COUNTIF($F$385:$F$386,"&lt;&gt;")&gt;0)</formula>
    </cfRule>
  </conditionalFormatting>
  <conditionalFormatting sqref="F379:K379">
    <cfRule type="expression" dxfId="1033" priority="1031" stopIfTrue="1">
      <formula>AND(ISBLANK($F$379),COUNTIF($F$385:$F$386,"&lt;&gt;")&gt;0)</formula>
    </cfRule>
    <cfRule type="expression" dxfId="1032" priority="1023" stopIfTrue="1">
      <formula>AND(COUNTIF($F377:$F384,"&lt;&gt;")&gt;0,COUNTIF($F$385:$F$386,"&lt;&gt;")&gt;0)</formula>
    </cfRule>
  </conditionalFormatting>
  <conditionalFormatting sqref="F380:K380">
    <cfRule type="expression" dxfId="1031" priority="1030" stopIfTrue="1">
      <formula>AND(ISBLANK($F$380),COUNTIF($F$385:$F$386,"&lt;&gt;")&gt;0)</formula>
    </cfRule>
    <cfRule type="expression" dxfId="1030" priority="1022" stopIfTrue="1">
      <formula>AND(COUNTIF($F377:$F384,"&lt;&gt;")&gt;0,COUNTIF($F$385:$F$386,"&lt;&gt;")&gt;0)</formula>
    </cfRule>
  </conditionalFormatting>
  <conditionalFormatting sqref="F381:K381">
    <cfRule type="expression" dxfId="1029" priority="1029" stopIfTrue="1">
      <formula>AND(ISBLANK($F$381),COUNTIF($F$385:$F$386,"&lt;&gt;")&gt;0)</formula>
    </cfRule>
    <cfRule type="expression" dxfId="1028" priority="1021" stopIfTrue="1">
      <formula>AND(COUNTIF($F377:$F384,"&lt;&gt;")&gt;0,COUNTIF($F$385:$F$386,"&lt;&gt;")&gt;0)</formula>
    </cfRule>
  </conditionalFormatting>
  <conditionalFormatting sqref="F382:K382">
    <cfRule type="expression" dxfId="1027" priority="1020" stopIfTrue="1">
      <formula>AND(COUNTIF($F377:$F384,"&lt;&gt;")&gt;0,COUNTIF($F$385:$F$386,"&lt;&gt;")&gt;0)</formula>
    </cfRule>
    <cfRule type="expression" dxfId="1026" priority="1028" stopIfTrue="1">
      <formula>AND(ISBLANK($F$382),COUNTIF($F$385:$F$386,"&lt;&gt;")&gt;0)</formula>
    </cfRule>
  </conditionalFormatting>
  <conditionalFormatting sqref="F383:K383">
    <cfRule type="expression" dxfId="1025" priority="1027" stopIfTrue="1">
      <formula>AND(ISBLANK($F$383),COUNTIF($F$385:$F$386,"&lt;&gt;")&gt;0)</formula>
    </cfRule>
    <cfRule type="expression" dxfId="1024" priority="1019" stopIfTrue="1">
      <formula>AND(COUNTIF($F377:$F384,"&lt;&gt;")&gt;0,COUNTIF($F$385:$F$386,"&lt;&gt;")&gt;0)</formula>
    </cfRule>
  </conditionalFormatting>
  <conditionalFormatting sqref="F384:K384">
    <cfRule type="expression" dxfId="1023" priority="1018" stopIfTrue="1">
      <formula>AND(COUNTIF($F377:$F384,"&lt;&gt;")&gt;0,COUNTIF($F$385:$F$386,"&lt;&gt;")&gt;0)</formula>
    </cfRule>
    <cfRule type="expression" dxfId="1022" priority="1026" stopIfTrue="1">
      <formula>AND(ISBLANK($F$384),COUNTIF($F$385:$F$386,"&lt;&gt;")&gt;0)</formula>
    </cfRule>
  </conditionalFormatting>
  <conditionalFormatting sqref="F385:K385">
    <cfRule type="expression" dxfId="1021" priority="1017" stopIfTrue="1">
      <formula>OR(COUNTIF($F377:$F384,"&lt;&gt;")&gt;0,AND(ISBLANK($F385),COUNTIF($F$385:$F$386,"&lt;&gt;")=1))</formula>
    </cfRule>
    <cfRule type="expression" dxfId="1020" priority="1015" stopIfTrue="1">
      <formula>OR(AND(COUNTIF($F377:$F384,"&lt;&gt;")&gt;0,COUNTIF($F$385:$F$386,"&lt;&gt;")&gt;0),COUNTIF($F$385:$F$386,"&lt;&gt;")&gt;1)</formula>
    </cfRule>
  </conditionalFormatting>
  <conditionalFormatting sqref="F386:K386">
    <cfRule type="expression" dxfId="1019" priority="1016" stopIfTrue="1">
      <formula>OR(COUNTIF($F377:$F384,"&lt;&gt;")&gt;0,AND(ISBLANK($F386),COUNTIF($F$385:$F$386,"&lt;&gt;")=1))</formula>
    </cfRule>
    <cfRule type="expression" dxfId="1018" priority="1014" stopIfTrue="1">
      <formula>OR(AND(COUNTIF($F377:$F384,"&lt;&gt;")&gt;0,COUNTIF($F$385:$F$386,"&lt;&gt;")&gt;0),COUNTIF($F$385:$F$386,"&lt;&gt;")&gt;1)</formula>
    </cfRule>
  </conditionalFormatting>
  <conditionalFormatting sqref="F387:K389">
    <cfRule type="expression" dxfId="1017" priority="1007" stopIfTrue="1">
      <formula>COUNTIF($F$387:$F$389,"&lt;&gt;")&gt;1</formula>
    </cfRule>
    <cfRule type="expression" dxfId="1016" priority="1010" stopIfTrue="1">
      <formula>AND(ISBLANK($F387),COUNTIF($F$387:$F$389,"&lt;&gt;")=1)</formula>
    </cfRule>
  </conditionalFormatting>
  <conditionalFormatting sqref="F390:K390">
    <cfRule type="expression" dxfId="1015" priority="995" stopIfTrue="1">
      <formula>AND(COUNTIF($F390:$F399,"&lt;&gt;")&gt;0,COUNTIF($F$400:$F$401,"&lt;&gt;")&gt;0)</formula>
    </cfRule>
    <cfRule type="expression" dxfId="1014" priority="1005" stopIfTrue="1">
      <formula>AND(ISBLANK($F$390),COUNTIF($F$400:$F$401,"&lt;&gt;")&gt;0)</formula>
    </cfRule>
  </conditionalFormatting>
  <conditionalFormatting sqref="F391:K391">
    <cfRule type="expression" dxfId="1013" priority="994" stopIfTrue="1">
      <formula>AND(COUNTIF($F390:$F399,"&lt;&gt;")&gt;0,COUNTIF($F$400:$F$401,"&lt;&gt;")&gt;0)</formula>
    </cfRule>
    <cfRule type="expression" dxfId="1012" priority="1004" stopIfTrue="1">
      <formula>AND(ISBLANK($F$391),COUNTIF($F$400:$F$401,"&lt;&gt;")&gt;0)</formula>
    </cfRule>
  </conditionalFormatting>
  <conditionalFormatting sqref="F392:K392">
    <cfRule type="expression" dxfId="1011" priority="993" stopIfTrue="1">
      <formula>AND(COUNTIF($F390:$F399,"&lt;&gt;")&gt;0,COUNTIF($F$400:$F$401,"&lt;&gt;")&gt;0)</formula>
    </cfRule>
    <cfRule type="expression" dxfId="1010" priority="1003" stopIfTrue="1">
      <formula>AND(ISBLANK($F$392),COUNTIF($F$400:$F$401,"&lt;&gt;")&gt;0)</formula>
    </cfRule>
  </conditionalFormatting>
  <conditionalFormatting sqref="F393:K393">
    <cfRule type="expression" dxfId="1009" priority="992" stopIfTrue="1">
      <formula>AND(COUNTIF($F390:$F399,"&lt;&gt;")&gt;0,COUNTIF($F$400:$F$401,"&lt;&gt;")&gt;0)</formula>
    </cfRule>
    <cfRule type="expression" dxfId="1008" priority="1002" stopIfTrue="1">
      <formula>AND(ISBLANK($F$393),COUNTIF($F$400:$F$401,"&lt;&gt;")&gt;0)</formula>
    </cfRule>
  </conditionalFormatting>
  <conditionalFormatting sqref="F394:K394">
    <cfRule type="expression" dxfId="1007" priority="991" stopIfTrue="1">
      <formula>AND(COUNTIF($F390:$F399,"&lt;&gt;")&gt;0,COUNTIF($F$400:$F$401,"&lt;&gt;")&gt;0)</formula>
    </cfRule>
    <cfRule type="expression" dxfId="1006" priority="1001" stopIfTrue="1">
      <formula>AND(ISBLANK($F$394),COUNTIF($F$400:$F$401,"&lt;&gt;")&gt;0)</formula>
    </cfRule>
  </conditionalFormatting>
  <conditionalFormatting sqref="F395:K395">
    <cfRule type="expression" dxfId="1005" priority="1000" stopIfTrue="1">
      <formula>AND(ISBLANK($F$395),COUNTIF($F$400:$F$401,"&lt;&gt;")&gt;0)</formula>
    </cfRule>
    <cfRule type="expression" dxfId="1004" priority="990" stopIfTrue="1">
      <formula>AND(COUNTIF($F390:$F399,"&lt;&gt;")&gt;0,COUNTIF($F$400:$F$401,"&lt;&gt;")&gt;0)</formula>
    </cfRule>
  </conditionalFormatting>
  <conditionalFormatting sqref="F396:K396">
    <cfRule type="expression" dxfId="1003" priority="999" stopIfTrue="1">
      <formula>AND(ISBLANK($F$396),COUNTIF($F$400:$F$401,"&lt;&gt;")&gt;0)</formula>
    </cfRule>
    <cfRule type="expression" dxfId="1002" priority="989" stopIfTrue="1">
      <formula>AND(COUNTIF($F390:$F399,"&lt;&gt;")&gt;0,COUNTIF($F$400:$F$401,"&lt;&gt;")&gt;0)</formula>
    </cfRule>
  </conditionalFormatting>
  <conditionalFormatting sqref="F397:K397">
    <cfRule type="expression" dxfId="1001" priority="998" stopIfTrue="1">
      <formula>AND(ISBLANK($F$397),COUNTIF($F$400:$F$401,"&lt;&gt;")&gt;0)</formula>
    </cfRule>
    <cfRule type="expression" dxfId="1000" priority="988" stopIfTrue="1">
      <formula>AND(COUNTIF($F390:$F399,"&lt;&gt;")&gt;0,COUNTIF($F$400:$F$401,"&lt;&gt;")&gt;0)</formula>
    </cfRule>
  </conditionalFormatting>
  <conditionalFormatting sqref="F398:K398">
    <cfRule type="expression" dxfId="999" priority="997" stopIfTrue="1">
      <formula>AND(ISBLANK($F$398),COUNTIF($F$400:$F$401,"&lt;&gt;")&gt;0)</formula>
    </cfRule>
    <cfRule type="expression" dxfId="998" priority="987" stopIfTrue="1">
      <formula>AND(COUNTIF($F390:$F399,"&lt;&gt;")&gt;0,COUNTIF($F$400:$F$401,"&lt;&gt;")&gt;0)</formula>
    </cfRule>
  </conditionalFormatting>
  <conditionalFormatting sqref="F399:K399">
    <cfRule type="expression" dxfId="997" priority="996" stopIfTrue="1">
      <formula>AND(ISBLANK($F$399),COUNTIF($F$400:$F$401,"&lt;&gt;")&gt;0)</formula>
    </cfRule>
    <cfRule type="expression" dxfId="996" priority="986" stopIfTrue="1">
      <formula>AND(COUNTIF($F390:$F399,"&lt;&gt;")&gt;0,COUNTIF($F$400:$F$401,"&lt;&gt;")&gt;0)</formula>
    </cfRule>
  </conditionalFormatting>
  <conditionalFormatting sqref="F400:K400">
    <cfRule type="expression" dxfId="995" priority="983" stopIfTrue="1">
      <formula>OR(AND(COUNTIF($F390:$F399,"&lt;&gt;")&gt;0,COUNTIF($F$400:$F$401,"&lt;&gt;")&gt;0),COUNTIF($F$400:$F$401,"&lt;&gt;")&gt;1)</formula>
    </cfRule>
    <cfRule type="expression" dxfId="994" priority="985" stopIfTrue="1">
      <formula>OR(COUNTIF($F390:$F399,"&lt;&gt;")&gt;0,AND(ISBLANK($F400),COUNTIF($F$400:$F$401,"&lt;&gt;")=1))</formula>
    </cfRule>
  </conditionalFormatting>
  <conditionalFormatting sqref="F401:K401">
    <cfRule type="expression" dxfId="993" priority="982" stopIfTrue="1">
      <formula>OR(AND(COUNTIF($F390:$F399,"&lt;&gt;")&gt;0,COUNTIF($F$400:$F$401,"&lt;&gt;")&gt;0),COUNTIF($F$400:$F$401,"&lt;&gt;")&gt;1)</formula>
    </cfRule>
    <cfRule type="expression" dxfId="992" priority="984" stopIfTrue="1">
      <formula>OR(COUNTIF($F390:$F399,"&lt;&gt;")&gt;0,AND(ISBLANK($F401),COUNTIF($F$400:$F$401,"&lt;&gt;")=1))</formula>
    </cfRule>
  </conditionalFormatting>
  <conditionalFormatting sqref="F402:K402">
    <cfRule type="expression" dxfId="991" priority="980" stopIfTrue="1">
      <formula>AND(ISBLANK($F$402),COUNTIF($F$420:$F$421,"&lt;&gt;")&gt;0)</formula>
    </cfRule>
    <cfRule type="expression" dxfId="990" priority="962" stopIfTrue="1">
      <formula>AND(COUNTIF($F402:$F419,"&lt;&gt;")&gt;0,COUNTIF($F$420:$F$421,"&lt;&gt;")&gt;0)</formula>
    </cfRule>
  </conditionalFormatting>
  <conditionalFormatting sqref="F403:K403">
    <cfRule type="expression" dxfId="989" priority="979" stopIfTrue="1">
      <formula>AND(ISBLANK($F$403),COUNTIF($F$420:$F$421,"&lt;&gt;")&gt;0)</formula>
    </cfRule>
    <cfRule type="expression" dxfId="988" priority="961" stopIfTrue="1">
      <formula>AND(COUNTIF($F402:$F419,"&lt;&gt;")&gt;0,COUNTIF($F$420:$F$421,"&lt;&gt;")&gt;0)</formula>
    </cfRule>
  </conditionalFormatting>
  <conditionalFormatting sqref="F404:K404">
    <cfRule type="expression" dxfId="987" priority="978" stopIfTrue="1">
      <formula>AND(ISBLANK($F$404),COUNTIF($F$420:$F$421,"&lt;&gt;")&gt;0)</formula>
    </cfRule>
    <cfRule type="expression" dxfId="986" priority="960" stopIfTrue="1">
      <formula>AND(COUNTIF($F402:$F419,"&lt;&gt;")&gt;0,COUNTIF($F$420:$F$421,"&lt;&gt;")&gt;0)</formula>
    </cfRule>
  </conditionalFormatting>
  <conditionalFormatting sqref="F405:K405">
    <cfRule type="expression" dxfId="985" priority="977" stopIfTrue="1">
      <formula>AND(ISBLANK($F$405),COUNTIF($F$420:$F$421,"&lt;&gt;")&gt;0)</formula>
    </cfRule>
    <cfRule type="expression" dxfId="984" priority="959" stopIfTrue="1">
      <formula>AND(COUNTIF($F402:$F419,"&lt;&gt;")&gt;0,COUNTIF($F$420:$F$421,"&lt;&gt;")&gt;0)</formula>
    </cfRule>
  </conditionalFormatting>
  <conditionalFormatting sqref="F406:K406">
    <cfRule type="expression" dxfId="983" priority="976" stopIfTrue="1">
      <formula>AND(ISBLANK($F$406),COUNTIF($F$420:$F$421,"&lt;&gt;")&gt;0)</formula>
    </cfRule>
    <cfRule type="expression" dxfId="982" priority="958" stopIfTrue="1">
      <formula>AND(COUNTIF($F402:$F419,"&lt;&gt;")&gt;0,COUNTIF($F$420:$F$421,"&lt;&gt;")&gt;0)</formula>
    </cfRule>
  </conditionalFormatting>
  <conditionalFormatting sqref="F407:K407">
    <cfRule type="expression" dxfId="981" priority="957" stopIfTrue="1">
      <formula>AND(COUNTIF($F402:$F419,"&lt;&gt;")&gt;0,COUNTIF($F$420:$F$421,"&lt;&gt;")&gt;0)</formula>
    </cfRule>
    <cfRule type="expression" dxfId="980" priority="975" stopIfTrue="1">
      <formula>AND(ISBLANK($F$407),COUNTIF($F$420:$F$421,"&lt;&gt;")&gt;0)</formula>
    </cfRule>
  </conditionalFormatting>
  <conditionalFormatting sqref="F408:K408">
    <cfRule type="expression" dxfId="979" priority="974" stopIfTrue="1">
      <formula>AND(ISBLANK($F$408),COUNTIF($F$420:$F$421,"&lt;&gt;")&gt;0)</formula>
    </cfRule>
    <cfRule type="expression" dxfId="978" priority="956" stopIfTrue="1">
      <formula>AND(COUNTIF($F402:$F419,"&lt;&gt;")&gt;0,COUNTIF($F$420:$F$421,"&lt;&gt;")&gt;0)</formula>
    </cfRule>
  </conditionalFormatting>
  <conditionalFormatting sqref="F409:K409">
    <cfRule type="expression" dxfId="977" priority="973" stopIfTrue="1">
      <formula>AND(ISBLANK($F$409),COUNTIF($F$420:$F$421,"&lt;&gt;")&gt;0)</formula>
    </cfRule>
    <cfRule type="expression" dxfId="976" priority="955" stopIfTrue="1">
      <formula>AND(COUNTIF($F402:$F419,"&lt;&gt;")&gt;0,COUNTIF($F$420:$F$421,"&lt;&gt;")&gt;0)</formula>
    </cfRule>
  </conditionalFormatting>
  <conditionalFormatting sqref="F410:K410">
    <cfRule type="expression" dxfId="975" priority="972" stopIfTrue="1">
      <formula>AND(ISBLANK($F$410),COUNTIF($F$420:$F$421,"&lt;&gt;")&gt;0)</formula>
    </cfRule>
    <cfRule type="expression" dxfId="974" priority="954" stopIfTrue="1">
      <formula>AND(COUNTIF($F402:$F419,"&lt;&gt;")&gt;0,COUNTIF($F$420:$F$421,"&lt;&gt;")&gt;0)</formula>
    </cfRule>
  </conditionalFormatting>
  <conditionalFormatting sqref="F411:K411">
    <cfRule type="expression" dxfId="973" priority="971" stopIfTrue="1">
      <formula>AND(ISBLANK($F$411),COUNTIF($F$420:$F$421,"&lt;&gt;")&gt;0)</formula>
    </cfRule>
    <cfRule type="expression" dxfId="972" priority="953" stopIfTrue="1">
      <formula>AND(COUNTIF($F402:$F419,"&lt;&gt;")&gt;0,COUNTIF($F$420:$F$421,"&lt;&gt;")&gt;0)</formula>
    </cfRule>
  </conditionalFormatting>
  <conditionalFormatting sqref="F412:K412">
    <cfRule type="expression" dxfId="971" priority="952" stopIfTrue="1">
      <formula>AND(COUNTIF($F402:$F419,"&lt;&gt;")&gt;0,COUNTIF($F$420:$F$421,"&lt;&gt;")&gt;0)</formula>
    </cfRule>
    <cfRule type="expression" dxfId="970" priority="970" stopIfTrue="1">
      <formula>AND(ISBLANK($F$412),COUNTIF($F$420:$F$421,"&lt;&gt;")&gt;0)</formula>
    </cfRule>
  </conditionalFormatting>
  <conditionalFormatting sqref="F413:K413">
    <cfRule type="expression" dxfId="969" priority="951" stopIfTrue="1">
      <formula>AND(COUNTIF($F402:$F419,"&lt;&gt;")&gt;0,COUNTIF($F$420:$F$421,"&lt;&gt;")&gt;0)</formula>
    </cfRule>
    <cfRule type="expression" dxfId="968" priority="969" stopIfTrue="1">
      <formula>AND(ISBLANK($F$413),COUNTIF($F$420:$F$421,"&lt;&gt;")&gt;0)</formula>
    </cfRule>
  </conditionalFormatting>
  <conditionalFormatting sqref="F414:K414">
    <cfRule type="expression" dxfId="967" priority="968" stopIfTrue="1">
      <formula>AND(ISBLANK($F$414),COUNTIF($F$420:$F$421,"&lt;&gt;")&gt;0)</formula>
    </cfRule>
    <cfRule type="expression" dxfId="966" priority="950" stopIfTrue="1">
      <formula>AND(COUNTIF($F402:$F419,"&lt;&gt;")&gt;0,COUNTIF($F$420:$F$421,"&lt;&gt;")&gt;0)</formula>
    </cfRule>
  </conditionalFormatting>
  <conditionalFormatting sqref="F415:K415">
    <cfRule type="expression" dxfId="965" priority="967" stopIfTrue="1">
      <formula>AND(ISBLANK($F$415),COUNTIF($F$420:$F$421,"&lt;&gt;")&gt;0)</formula>
    </cfRule>
    <cfRule type="expression" dxfId="964" priority="949" stopIfTrue="1">
      <formula>AND(COUNTIF($F402:$F419,"&lt;&gt;")&gt;0,COUNTIF($F$420:$F$421,"&lt;&gt;")&gt;0)</formula>
    </cfRule>
  </conditionalFormatting>
  <conditionalFormatting sqref="F416:K416">
    <cfRule type="expression" dxfId="963" priority="966" stopIfTrue="1">
      <formula>AND(ISBLANK($F$416),COUNTIF($F$420:$F$421,"&lt;&gt;")&gt;0)</formula>
    </cfRule>
    <cfRule type="expression" dxfId="962" priority="948" stopIfTrue="1">
      <formula>AND(COUNTIF($F402:$F419,"&lt;&gt;")&gt;0,COUNTIF($F$420:$F$421,"&lt;&gt;")&gt;0)</formula>
    </cfRule>
  </conditionalFormatting>
  <conditionalFormatting sqref="F417:K417">
    <cfRule type="expression" dxfId="961" priority="965" stopIfTrue="1">
      <formula>AND(ISBLANK($F$417),COUNTIF($F$420:$F$421,"&lt;&gt;")&gt;0)</formula>
    </cfRule>
    <cfRule type="expression" dxfId="960" priority="947" stopIfTrue="1">
      <formula>AND(COUNTIF($F402:$F419,"&lt;&gt;")&gt;0,COUNTIF($F$420:$F$421,"&lt;&gt;")&gt;0)</formula>
    </cfRule>
  </conditionalFormatting>
  <conditionalFormatting sqref="F418:K418">
    <cfRule type="expression" dxfId="959" priority="964" stopIfTrue="1">
      <formula>AND(ISBLANK($F$418),COUNTIF($F$420:$F$421,"&lt;&gt;")&gt;0)</formula>
    </cfRule>
    <cfRule type="expression" dxfId="958" priority="946" stopIfTrue="1">
      <formula>AND(COUNTIF($F402:$F419,"&lt;&gt;")&gt;0,COUNTIF($F$420:$F$421,"&lt;&gt;")&gt;0)</formula>
    </cfRule>
  </conditionalFormatting>
  <conditionalFormatting sqref="F419:K419">
    <cfRule type="expression" dxfId="957" priority="963" stopIfTrue="1">
      <formula>AND(ISBLANK($F$419),COUNTIF($F$420:$F$421,"&lt;&gt;")&gt;0)</formula>
    </cfRule>
    <cfRule type="expression" dxfId="956" priority="945" stopIfTrue="1">
      <formula>AND(COUNTIF($F402:$F419,"&lt;&gt;")&gt;0,COUNTIF($F$420:$F$421,"&lt;&gt;")&gt;0)</formula>
    </cfRule>
  </conditionalFormatting>
  <conditionalFormatting sqref="F420:K420">
    <cfRule type="expression" dxfId="955" priority="944" stopIfTrue="1">
      <formula>OR(COUNTIF($F402:$F419,"&lt;&gt;")&gt;0,AND(ISBLANK($F420),COUNTIF($F$420:$F$421,"&lt;&gt;")=1))</formula>
    </cfRule>
    <cfRule type="expression" dxfId="954" priority="942" stopIfTrue="1">
      <formula>OR(AND(COUNTIF($F402:$F419,"&lt;&gt;")&gt;0,COUNTIF($F$420:$F$421,"&lt;&gt;")&gt;0),COUNTIF($F$420:$F$421,"&lt;&gt;")&gt;1)</formula>
    </cfRule>
  </conditionalFormatting>
  <conditionalFormatting sqref="F421:K421">
    <cfRule type="expression" dxfId="953" priority="941" stopIfTrue="1">
      <formula>OR(AND(COUNTIF($F402:$F419,"&lt;&gt;")&gt;0,COUNTIF($F$420:$F$421,"&lt;&gt;")&gt;0),COUNTIF($F$420:$F$421,"&lt;&gt;")&gt;1)</formula>
    </cfRule>
    <cfRule type="expression" dxfId="952" priority="943" stopIfTrue="1">
      <formula>OR(COUNTIF($F402:$F419,"&lt;&gt;")&gt;0,AND(ISBLANK($F421),COUNTIF($F$420:$F$421,"&lt;&gt;")=1))</formula>
    </cfRule>
  </conditionalFormatting>
  <conditionalFormatting sqref="F422:K435">
    <cfRule type="expression" dxfId="951" priority="912" stopIfTrue="1">
      <formula>COUNTIF($F$422:$F$435,"&lt;&gt;")&gt;1</formula>
    </cfRule>
    <cfRule type="expression" dxfId="950" priority="926" stopIfTrue="1">
      <formula>AND(ISBLANK($F422),COUNTIF($F$422:$F$435,"&lt;&gt;")=1)</formula>
    </cfRule>
  </conditionalFormatting>
  <conditionalFormatting sqref="F436:K436">
    <cfRule type="expression" dxfId="949" priority="905" stopIfTrue="1">
      <formula>AND(COUNTIF($F436:$F440,"&lt;&gt;")&gt;0,COUNTIF($F$441:$F$442,"&lt;&gt;")&gt;0)</formula>
    </cfRule>
    <cfRule type="expression" dxfId="948" priority="910" stopIfTrue="1">
      <formula>AND(ISBLANK($F$436),COUNTIF($F$441:$F$442,"&lt;&gt;")&gt;0)</formula>
    </cfRule>
  </conditionalFormatting>
  <conditionalFormatting sqref="F437:K437">
    <cfRule type="expression" dxfId="947" priority="909" stopIfTrue="1">
      <formula>AND(ISBLANK($F$437),COUNTIF($F$441:$F$442,"&lt;&gt;")&gt;0)</formula>
    </cfRule>
    <cfRule type="expression" dxfId="946" priority="904" stopIfTrue="1">
      <formula>AND(COUNTIF($F436:$F440,"&lt;&gt;")&gt;0,COUNTIF($F$441:$F$442,"&lt;&gt;")&gt;0)</formula>
    </cfRule>
  </conditionalFormatting>
  <conditionalFormatting sqref="F438:K438">
    <cfRule type="expression" dxfId="945" priority="908" stopIfTrue="1">
      <formula>AND(ISBLANK($F$438),COUNTIF($F$441:$F$442,"&lt;&gt;")&gt;0)</formula>
    </cfRule>
    <cfRule type="expression" dxfId="944" priority="903" stopIfTrue="1">
      <formula>AND(COUNTIF($F436:$F440,"&lt;&gt;")&gt;0,COUNTIF($F$441:$F$442,"&lt;&gt;")&gt;0)</formula>
    </cfRule>
  </conditionalFormatting>
  <conditionalFormatting sqref="F439:K439">
    <cfRule type="expression" dxfId="943" priority="907" stopIfTrue="1">
      <formula>AND(ISBLANK($F$439),COUNTIF($F$441:$F$442,"&lt;&gt;")&gt;0)</formula>
    </cfRule>
    <cfRule type="expression" dxfId="942" priority="902" stopIfTrue="1">
      <formula>AND(COUNTIF($F436:$F440,"&lt;&gt;")&gt;0,COUNTIF($F$441:$F$442,"&lt;&gt;")&gt;0)</formula>
    </cfRule>
  </conditionalFormatting>
  <conditionalFormatting sqref="F440:K440">
    <cfRule type="expression" dxfId="941" priority="906" stopIfTrue="1">
      <formula>AND(ISBLANK($F$440),COUNTIF($F$441:$F$442,"&lt;&gt;")&gt;0)</formula>
    </cfRule>
    <cfRule type="expression" dxfId="940" priority="901" stopIfTrue="1">
      <formula>AND(COUNTIF($F436:$F440,"&lt;&gt;")&gt;0,COUNTIF($F$441:$F$442,"&lt;&gt;")&gt;0)</formula>
    </cfRule>
  </conditionalFormatting>
  <conditionalFormatting sqref="F441:K441">
    <cfRule type="expression" dxfId="939" priority="900" stopIfTrue="1">
      <formula>OR(COUNTIF($F436:$F440,"&lt;&gt;")&gt;0,AND(ISBLANK($F441),COUNTIF($F$441:$F$442,"&lt;&gt;")=1))</formula>
    </cfRule>
    <cfRule type="expression" dxfId="938" priority="898" stopIfTrue="1">
      <formula>OR(AND(COUNTIF($F436:$F440,"&lt;&gt;")&gt;0,COUNTIF($F$441:$F$442,"&lt;&gt;")&gt;0),COUNTIF($F$441:$F$442,"&lt;&gt;")&gt;1)</formula>
    </cfRule>
  </conditionalFormatting>
  <conditionalFormatting sqref="F442:K442">
    <cfRule type="expression" dxfId="937" priority="899" stopIfTrue="1">
      <formula>OR(COUNTIF($F436:$F440,"&lt;&gt;")&gt;0,AND(ISBLANK($F442),COUNTIF($F$441:$F$442,"&lt;&gt;")=1))</formula>
    </cfRule>
    <cfRule type="expression" dxfId="936" priority="897" stopIfTrue="1">
      <formula>OR(AND(COUNTIF($F436:$F440,"&lt;&gt;")&gt;0,COUNTIF($F$441:$F$442,"&lt;&gt;")&gt;0),COUNTIF($F$441:$F$442,"&lt;&gt;")&gt;1)</formula>
    </cfRule>
  </conditionalFormatting>
  <conditionalFormatting sqref="F443:K443">
    <cfRule type="expression" dxfId="935" priority="895" stopIfTrue="1">
      <formula>AND(ISBLANK($F$443),COUNTIF($F$456:$F$457,"&lt;&gt;")&gt;0)</formula>
    </cfRule>
    <cfRule type="expression" dxfId="934" priority="882" stopIfTrue="1">
      <formula>AND(COUNTIF($F443:$F455,"&lt;&gt;")&gt;0,COUNTIF($F$456:$F$457,"&lt;&gt;")&gt;0)</formula>
    </cfRule>
  </conditionalFormatting>
  <conditionalFormatting sqref="F444:K444">
    <cfRule type="expression" dxfId="933" priority="894" stopIfTrue="1">
      <formula>AND(ISBLANK($F$444),COUNTIF($F$456:$F$457,"&lt;&gt;")&gt;0)</formula>
    </cfRule>
    <cfRule type="expression" dxfId="932" priority="881" stopIfTrue="1">
      <formula>AND(COUNTIF($F443:$F455,"&lt;&gt;")&gt;0,COUNTIF($F$456:$F$457,"&lt;&gt;")&gt;0)</formula>
    </cfRule>
  </conditionalFormatting>
  <conditionalFormatting sqref="F445:K445">
    <cfRule type="expression" dxfId="931" priority="893" stopIfTrue="1">
      <formula>AND(ISBLANK($F$445),COUNTIF($F$456:$F$457,"&lt;&gt;")&gt;0)</formula>
    </cfRule>
    <cfRule type="expression" dxfId="930" priority="880" stopIfTrue="1">
      <formula>AND(COUNTIF($F443:$F455,"&lt;&gt;")&gt;0,COUNTIF($F$456:$F$457,"&lt;&gt;")&gt;0)</formula>
    </cfRule>
  </conditionalFormatting>
  <conditionalFormatting sqref="F446:K446">
    <cfRule type="expression" dxfId="929" priority="879" stopIfTrue="1">
      <formula>AND(COUNTIF($F443:$F455,"&lt;&gt;")&gt;0,COUNTIF($F$456:$F$457,"&lt;&gt;")&gt;0)</formula>
    </cfRule>
    <cfRule type="expression" dxfId="928" priority="892" stopIfTrue="1">
      <formula>AND(ISBLANK($F$446),COUNTIF($F$456:$F$457,"&lt;&gt;")&gt;0)</formula>
    </cfRule>
  </conditionalFormatting>
  <conditionalFormatting sqref="F447:K447">
    <cfRule type="expression" dxfId="927" priority="878" stopIfTrue="1">
      <formula>AND(COUNTIF($F443:$F455,"&lt;&gt;")&gt;0,COUNTIF($F$456:$F$457,"&lt;&gt;")&gt;0)</formula>
    </cfRule>
    <cfRule type="expression" dxfId="926" priority="891" stopIfTrue="1">
      <formula>AND(ISBLANK($F$447),COUNTIF($F$456:$F$457,"&lt;&gt;")&gt;0)</formula>
    </cfRule>
  </conditionalFormatting>
  <conditionalFormatting sqref="F448:K448">
    <cfRule type="expression" dxfId="925" priority="877" stopIfTrue="1">
      <formula>AND(COUNTIF($F443:$F455,"&lt;&gt;")&gt;0,COUNTIF($F$456:$F$457,"&lt;&gt;")&gt;0)</formula>
    </cfRule>
    <cfRule type="expression" dxfId="924" priority="890" stopIfTrue="1">
      <formula>AND(ISBLANK($F$448),COUNTIF($F$456:$F$457,"&lt;&gt;")&gt;0)</formula>
    </cfRule>
  </conditionalFormatting>
  <conditionalFormatting sqref="F449:K449">
    <cfRule type="expression" dxfId="923" priority="876" stopIfTrue="1">
      <formula>AND(COUNTIF($F443:$F455,"&lt;&gt;")&gt;0,COUNTIF($F$456:$F$457,"&lt;&gt;")&gt;0)</formula>
    </cfRule>
    <cfRule type="expression" dxfId="922" priority="889" stopIfTrue="1">
      <formula>AND(ISBLANK($F$449),COUNTIF($F$456:$F$457,"&lt;&gt;")&gt;0)</formula>
    </cfRule>
  </conditionalFormatting>
  <conditionalFormatting sqref="F450:K450">
    <cfRule type="expression" dxfId="921" priority="888" stopIfTrue="1">
      <formula>AND(ISBLANK($F$450),COUNTIF($F$456:$F$457,"&lt;&gt;")&gt;0)</formula>
    </cfRule>
    <cfRule type="expression" dxfId="920" priority="875" stopIfTrue="1">
      <formula>AND(COUNTIF($F443:$F455,"&lt;&gt;")&gt;0,COUNTIF($F$456:$F$457,"&lt;&gt;")&gt;0)</formula>
    </cfRule>
  </conditionalFormatting>
  <conditionalFormatting sqref="F451:K451">
    <cfRule type="expression" dxfId="919" priority="887" stopIfTrue="1">
      <formula>AND(ISBLANK($F$451),COUNTIF($F$456:$F$457,"&lt;&gt;")&gt;0)</formula>
    </cfRule>
    <cfRule type="expression" dxfId="918" priority="874" stopIfTrue="1">
      <formula>AND(COUNTIF($F443:$F455,"&lt;&gt;")&gt;0,COUNTIF($F$456:$F$457,"&lt;&gt;")&gt;0)</formula>
    </cfRule>
  </conditionalFormatting>
  <conditionalFormatting sqref="F452:K452">
    <cfRule type="expression" dxfId="917" priority="886" stopIfTrue="1">
      <formula>AND(ISBLANK($F$452),COUNTIF($F$456:$F$457,"&lt;&gt;")&gt;0)</formula>
    </cfRule>
    <cfRule type="expression" dxfId="916" priority="873" stopIfTrue="1">
      <formula>AND(COUNTIF($F443:$F455,"&lt;&gt;")&gt;0,COUNTIF($F$456:$F$457,"&lt;&gt;")&gt;0)</formula>
    </cfRule>
  </conditionalFormatting>
  <conditionalFormatting sqref="F453:K453">
    <cfRule type="expression" dxfId="915" priority="885" stopIfTrue="1">
      <formula>AND(ISBLANK($F$453),COUNTIF($F$456:$F$457,"&lt;&gt;")&gt;0)</formula>
    </cfRule>
    <cfRule type="expression" dxfId="914" priority="872" stopIfTrue="1">
      <formula>AND(COUNTIF($F443:$F455,"&lt;&gt;")&gt;0,COUNTIF($F$456:$F$457,"&lt;&gt;")&gt;0)</formula>
    </cfRule>
  </conditionalFormatting>
  <conditionalFormatting sqref="F454:K454">
    <cfRule type="expression" dxfId="913" priority="871" stopIfTrue="1">
      <formula>AND(COUNTIF($F443:$F455,"&lt;&gt;")&gt;0,COUNTIF($F$456:$F$457,"&lt;&gt;")&gt;0)</formula>
    </cfRule>
    <cfRule type="expression" dxfId="912" priority="884" stopIfTrue="1">
      <formula>AND(ISBLANK($F$454),COUNTIF($F$456:$F$457,"&lt;&gt;")&gt;0)</formula>
    </cfRule>
  </conditionalFormatting>
  <conditionalFormatting sqref="F455:K455">
    <cfRule type="expression" dxfId="911" priority="883" stopIfTrue="1">
      <formula>AND(ISBLANK($F$455),COUNTIF($F$456:$F$457,"&lt;&gt;")&gt;0)</formula>
    </cfRule>
    <cfRule type="expression" dxfId="910" priority="870" stopIfTrue="1">
      <formula>AND(COUNTIF($F443:$F455,"&lt;&gt;")&gt;0,COUNTIF($F$456:$F$457,"&lt;&gt;")&gt;0)</formula>
    </cfRule>
  </conditionalFormatting>
  <conditionalFormatting sqref="F456:K456">
    <cfRule type="expression" dxfId="909" priority="869" stopIfTrue="1">
      <formula>OR(COUNTIF($F443:$F455,"&lt;&gt;")&gt;0,AND(ISBLANK($F456),COUNTIF($F$456:$F$457,"&lt;&gt;")=1))</formula>
    </cfRule>
    <cfRule type="expression" dxfId="908" priority="867" stopIfTrue="1">
      <formula>OR(AND(COUNTIF($F443:$F455,"&lt;&gt;")&gt;0,COUNTIF($F$456:$F$457,"&lt;&gt;")&gt;0),COUNTIF($F$456:$F$457,"&lt;&gt;")&gt;1)</formula>
    </cfRule>
  </conditionalFormatting>
  <conditionalFormatting sqref="F457:K457">
    <cfRule type="expression" dxfId="907" priority="866" stopIfTrue="1">
      <formula>OR(AND(COUNTIF($F443:$F455,"&lt;&gt;")&gt;0,COUNTIF($F$456:$F$457,"&lt;&gt;")&gt;0),COUNTIF($F$456:$F$457,"&lt;&gt;")&gt;1)</formula>
    </cfRule>
    <cfRule type="expression" dxfId="906" priority="868" stopIfTrue="1">
      <formula>OR(COUNTIF($F443:$F455,"&lt;&gt;")&gt;0,AND(ISBLANK($F457),COUNTIF($F$456:$F$457,"&lt;&gt;")=1))</formula>
    </cfRule>
  </conditionalFormatting>
  <conditionalFormatting sqref="F458:K458">
    <cfRule type="expression" dxfId="905" priority="864" stopIfTrue="1">
      <formula>AND(ISBLANK($F$458),COUNTIF($F$461:$F$462,"&lt;&gt;")&gt;0)</formula>
    </cfRule>
    <cfRule type="expression" dxfId="904" priority="861" stopIfTrue="1">
      <formula>AND(COUNTIF($F458:$F460,"&lt;&gt;")&gt;0,COUNTIF($F$461:$F$462,"&lt;&gt;")&gt;0)</formula>
    </cfRule>
  </conditionalFormatting>
  <conditionalFormatting sqref="F459:K459">
    <cfRule type="expression" dxfId="903" priority="863" stopIfTrue="1">
      <formula>AND(ISBLANK($F$459),COUNTIF($F$461:$F$462,"&lt;&gt;")&gt;0)</formula>
    </cfRule>
    <cfRule type="expression" dxfId="902" priority="860" stopIfTrue="1">
      <formula>AND(COUNTIF($F458:$F460,"&lt;&gt;")&gt;0,COUNTIF($F$461:$F$462,"&lt;&gt;")&gt;0)</formula>
    </cfRule>
  </conditionalFormatting>
  <conditionalFormatting sqref="F460:K460">
    <cfRule type="expression" dxfId="901" priority="862" stopIfTrue="1">
      <formula>AND(ISBLANK($F$460),COUNTIF($F$461:$F$462,"&lt;&gt;")&gt;0)</formula>
    </cfRule>
    <cfRule type="expression" dxfId="900" priority="859" stopIfTrue="1">
      <formula>AND(COUNTIF($F458:$F460,"&lt;&gt;")&gt;0,COUNTIF($F$461:$F$462,"&lt;&gt;")&gt;0)</formula>
    </cfRule>
  </conditionalFormatting>
  <conditionalFormatting sqref="F461:K461">
    <cfRule type="expression" dxfId="899" priority="858" stopIfTrue="1">
      <formula>OR(COUNTIF($F458:$F460,"&lt;&gt;")&gt;0,AND(ISBLANK($F461),COUNTIF($F$461:$F$462,"&lt;&gt;")=1))</formula>
    </cfRule>
    <cfRule type="expression" dxfId="898" priority="856" stopIfTrue="1">
      <formula>OR(AND(COUNTIF($F458:$F460,"&lt;&gt;")&gt;0,COUNTIF($F$461:$F$462,"&lt;&gt;")&gt;0),COUNTIF($F$461:$F$462,"&lt;&gt;")&gt;1)</formula>
    </cfRule>
  </conditionalFormatting>
  <conditionalFormatting sqref="F462:K462">
    <cfRule type="expression" dxfId="897" priority="857" stopIfTrue="1">
      <formula>OR(COUNTIF($F458:$F460,"&lt;&gt;")&gt;0,AND(ISBLANK($F462),COUNTIF($F$461:$F$462,"&lt;&gt;")=1))</formula>
    </cfRule>
    <cfRule type="expression" dxfId="896" priority="855" stopIfTrue="1">
      <formula>OR(AND(COUNTIF($F458:$F460,"&lt;&gt;")&gt;0,COUNTIF($F$461:$F$462,"&lt;&gt;")&gt;0),COUNTIF($F$461:$F$462,"&lt;&gt;")&gt;1)</formula>
    </cfRule>
  </conditionalFormatting>
  <conditionalFormatting sqref="F463:K463">
    <cfRule type="expression" dxfId="895" priority="849" stopIfTrue="1">
      <formula>AND(COUNTIF($F463:$F466,"&lt;&gt;")&gt;0,COUNTIF($F$467,"&lt;&gt;")&gt;0)</formula>
    </cfRule>
    <cfRule type="expression" dxfId="894" priority="853" stopIfTrue="1">
      <formula>AND(ISBLANK($F$463),COUNTIF($F$467,"&lt;&gt;")&gt;0)</formula>
    </cfRule>
  </conditionalFormatting>
  <conditionalFormatting sqref="F464:K464">
    <cfRule type="expression" dxfId="893" priority="848" stopIfTrue="1">
      <formula>AND(COUNTIF($F463:$F466,"&lt;&gt;")&gt;0,COUNTIF($F$467,"&lt;&gt;")&gt;0)</formula>
    </cfRule>
    <cfRule type="expression" dxfId="892" priority="852" stopIfTrue="1">
      <formula>AND(ISBLANK($F$464),COUNTIF($F$467,"&lt;&gt;")&gt;0)</formula>
    </cfRule>
  </conditionalFormatting>
  <conditionalFormatting sqref="F465:K465">
    <cfRule type="expression" dxfId="891" priority="851" stopIfTrue="1">
      <formula>AND(ISBLANK($F$465),COUNTIF($F$467,"&lt;&gt;")&gt;0)</formula>
    </cfRule>
    <cfRule type="expression" dxfId="890" priority="847" stopIfTrue="1">
      <formula>AND(COUNTIF($F463:$F466,"&lt;&gt;")&gt;0,COUNTIF($F$467,"&lt;&gt;")&gt;0)</formula>
    </cfRule>
  </conditionalFormatting>
  <conditionalFormatting sqref="F466:K466">
    <cfRule type="expression" dxfId="889" priority="850" stopIfTrue="1">
      <formula>AND(ISBLANK($F$466),COUNTIF($F$467,"&lt;&gt;")&gt;0)</formula>
    </cfRule>
    <cfRule type="expression" dxfId="888" priority="846" stopIfTrue="1">
      <formula>AND(COUNTIF($F463:$F466,"&lt;&gt;")&gt;0,COUNTIF($F$467,"&lt;&gt;")&gt;0)</formula>
    </cfRule>
  </conditionalFormatting>
  <conditionalFormatting sqref="F467:K467">
    <cfRule type="expression" dxfId="887" priority="845" stopIfTrue="1">
      <formula>OR(COUNTIF($F463:$F466,"&lt;&gt;")&gt;0,AND(ISBLANK($F467),COUNTIF($F$467,"&lt;&gt;")=1))</formula>
    </cfRule>
    <cfRule type="expression" dxfId="886" priority="844" stopIfTrue="1">
      <formula>OR(AND(COUNTIF($F463:$F466,"&lt;&gt;")&gt;0,COUNTIF($F$467,"&lt;&gt;")&gt;0),COUNTIF($F$467,"&lt;&gt;")&gt;1)</formula>
    </cfRule>
  </conditionalFormatting>
  <conditionalFormatting sqref="F468:K468">
    <cfRule type="expression" dxfId="885" priority="839" stopIfTrue="1">
      <formula>COUNTIF($F$468:$F$470,"&lt;&gt;")&gt;1</formula>
    </cfRule>
    <cfRule type="expression" dxfId="884" priority="842" stopIfTrue="1">
      <formula>AND(ISBLANK($F468),COUNTIF($F$468:$F$470,"&lt;&gt;")=1)</formula>
    </cfRule>
  </conditionalFormatting>
  <conditionalFormatting sqref="F469:K469">
    <cfRule type="expression" dxfId="883" priority="841" stopIfTrue="1">
      <formula>AND(ISBLANK($F469),COUNTIF($F$468:$F$470,"&lt;&gt;")=1)</formula>
    </cfRule>
    <cfRule type="expression" dxfId="882" priority="838" stopIfTrue="1">
      <formula>COUNTIF($F$468:$F$470,"&lt;&gt;")&gt;1</formula>
    </cfRule>
  </conditionalFormatting>
  <conditionalFormatting sqref="F470:K470">
    <cfRule type="expression" dxfId="881" priority="840" stopIfTrue="1">
      <formula>AND(ISBLANK($F470),COUNTIF($F$468:$F$470,"&lt;&gt;")=1)</formula>
    </cfRule>
    <cfRule type="expression" dxfId="880" priority="837" stopIfTrue="1">
      <formula>COUNTIF($F$468:$F$470,"&lt;&gt;")&gt;1</formula>
    </cfRule>
  </conditionalFormatting>
  <conditionalFormatting sqref="F471:K471">
    <cfRule type="expression" dxfId="879" priority="827" stopIfTrue="1">
      <formula>AND(COUNTIF($F471:$F478,"&lt;&gt;")&gt;0,COUNTIF($F$479:$F$480,"&lt;&gt;")&gt;0)</formula>
    </cfRule>
    <cfRule type="expression" dxfId="878" priority="835" stopIfTrue="1">
      <formula>AND(ISBLANK($F$471),COUNTIF($F$479:$F$480,"&lt;&gt;")&gt;0)</formula>
    </cfRule>
  </conditionalFormatting>
  <conditionalFormatting sqref="F472:K472">
    <cfRule type="expression" dxfId="877" priority="834" stopIfTrue="1">
      <formula>AND(ISBLANK($F$472),COUNTIF($F$479:$F$480,"&lt;&gt;")&gt;0)</formula>
    </cfRule>
    <cfRule type="expression" dxfId="876" priority="826" stopIfTrue="1">
      <formula>AND(COUNTIF($F471:$F478,"&lt;&gt;")&gt;0,COUNTIF($F$479:$F$480,"&lt;&gt;")&gt;0)</formula>
    </cfRule>
  </conditionalFormatting>
  <conditionalFormatting sqref="F473:K473">
    <cfRule type="expression" dxfId="875" priority="833" stopIfTrue="1">
      <formula>AND(ISBLANK($F$473),COUNTIF($F$479:$F$480,"&lt;&gt;")&gt;0)</formula>
    </cfRule>
    <cfRule type="expression" dxfId="874" priority="825" stopIfTrue="1">
      <formula>AND(COUNTIF($F471:$F478,"&lt;&gt;")&gt;0,COUNTIF($F$479:$F$480,"&lt;&gt;")&gt;0)</formula>
    </cfRule>
  </conditionalFormatting>
  <conditionalFormatting sqref="F474:K474">
    <cfRule type="expression" dxfId="873" priority="832" stopIfTrue="1">
      <formula>AND(ISBLANK($F$474),COUNTIF($F$479:$F$480,"&lt;&gt;")&gt;0)</formula>
    </cfRule>
    <cfRule type="expression" dxfId="872" priority="824" stopIfTrue="1">
      <formula>AND(COUNTIF($F471:$F478,"&lt;&gt;")&gt;0,COUNTIF($F$479:$F$480,"&lt;&gt;")&gt;0)</formula>
    </cfRule>
  </conditionalFormatting>
  <conditionalFormatting sqref="F475:K475">
    <cfRule type="expression" dxfId="871" priority="831" stopIfTrue="1">
      <formula>AND(ISBLANK($F$475),COUNTIF($F$479:$F$480,"&lt;&gt;")&gt;0)</formula>
    </cfRule>
    <cfRule type="expression" dxfId="870" priority="823" stopIfTrue="1">
      <formula>AND(COUNTIF($F471:$F478,"&lt;&gt;")&gt;0,COUNTIF($F$479:$F$480,"&lt;&gt;")&gt;0)</formula>
    </cfRule>
  </conditionalFormatting>
  <conditionalFormatting sqref="F476:K476">
    <cfRule type="expression" dxfId="869" priority="830" stopIfTrue="1">
      <formula>AND(ISBLANK($F$476),COUNTIF($F$479:$F$480,"&lt;&gt;")&gt;0)</formula>
    </cfRule>
    <cfRule type="expression" dxfId="868" priority="822" stopIfTrue="1">
      <formula>AND(COUNTIF($F471:$F478,"&lt;&gt;")&gt;0,COUNTIF($F$479:$F$480,"&lt;&gt;")&gt;0)</formula>
    </cfRule>
  </conditionalFormatting>
  <conditionalFormatting sqref="F477:K477">
    <cfRule type="expression" dxfId="867" priority="829" stopIfTrue="1">
      <formula>AND(ISBLANK($F$477),COUNTIF($F$479:$F$480,"&lt;&gt;")&gt;0)</formula>
    </cfRule>
    <cfRule type="expression" dxfId="866" priority="821" stopIfTrue="1">
      <formula>AND(COUNTIF($F471:$F478,"&lt;&gt;")&gt;0,COUNTIF($F$479:$F$480,"&lt;&gt;")&gt;0)</formula>
    </cfRule>
  </conditionalFormatting>
  <conditionalFormatting sqref="F478:K478">
    <cfRule type="expression" dxfId="865" priority="828" stopIfTrue="1">
      <formula>AND(ISBLANK($F$478),COUNTIF($F$479:$F$480,"&lt;&gt;")&gt;0)</formula>
    </cfRule>
    <cfRule type="expression" dxfId="864" priority="820" stopIfTrue="1">
      <formula>AND(COUNTIF($F471:$F478,"&lt;&gt;")&gt;0,COUNTIF($F$479:$F$480,"&lt;&gt;")&gt;0)</formula>
    </cfRule>
  </conditionalFormatting>
  <conditionalFormatting sqref="F479:K479">
    <cfRule type="expression" dxfId="863" priority="817" stopIfTrue="1">
      <formula>OR(AND(COUNTIF($F471:$F478,"&lt;&gt;")&gt;0,COUNTIF($F$479:$F$480,"&lt;&gt;")&gt;0),COUNTIF($F$479:$F$480,"&lt;&gt;")&gt;1)</formula>
    </cfRule>
    <cfRule type="expression" dxfId="862" priority="819" stopIfTrue="1">
      <formula>OR(COUNTIF($F471:$F478,"&lt;&gt;")&gt;0,AND(ISBLANK($F479),COUNTIF($F$479:$F$480,"&lt;&gt;")=1))</formula>
    </cfRule>
  </conditionalFormatting>
  <conditionalFormatting sqref="F480:K480">
    <cfRule type="expression" dxfId="861" priority="816" stopIfTrue="1">
      <formula>OR(AND(COUNTIF($F471:$F478,"&lt;&gt;")&gt;0,COUNTIF($F$479:$F$480,"&lt;&gt;")&gt;0),COUNTIF($F$479:$F$480,"&lt;&gt;")&gt;1)</formula>
    </cfRule>
    <cfRule type="expression" dxfId="860" priority="818" stopIfTrue="1">
      <formula>OR(COUNTIF($F471:$F478,"&lt;&gt;")&gt;0,AND(ISBLANK($F480),COUNTIF($F$479:$F$480,"&lt;&gt;")=1))</formula>
    </cfRule>
  </conditionalFormatting>
  <conditionalFormatting sqref="F481:K481">
    <cfRule type="expression" dxfId="859" priority="812" stopIfTrue="1">
      <formula>AND(COUNTIF($F481:$F482,"&lt;&gt;")&gt;0,COUNTIF($F$483:$F$484,"&lt;&gt;")&gt;0)</formula>
    </cfRule>
    <cfRule type="expression" dxfId="858" priority="814" stopIfTrue="1">
      <formula>AND(ISBLANK($F$481),COUNTIF($F$483:$F$484,"&lt;&gt;")&gt;0)</formula>
    </cfRule>
  </conditionalFormatting>
  <conditionalFormatting sqref="F482:K482">
    <cfRule type="expression" dxfId="857" priority="811" stopIfTrue="1">
      <formula>AND(COUNTIF($F481:$F482,"&lt;&gt;")&gt;0,COUNTIF($F$483:$F$484,"&lt;&gt;")&gt;0)</formula>
    </cfRule>
    <cfRule type="expression" dxfId="856" priority="813" stopIfTrue="1">
      <formula>AND(ISBLANK($F$482),COUNTIF($F$483:$F$484,"&lt;&gt;")&gt;0)</formula>
    </cfRule>
  </conditionalFormatting>
  <conditionalFormatting sqref="F483:K483">
    <cfRule type="expression" dxfId="855" priority="808" stopIfTrue="1">
      <formula>OR(AND(COUNTIF($F481:$F482,"&lt;&gt;")&gt;0,COUNTIF($F$483:$F$484,"&lt;&gt;")&gt;0),COUNTIF($F$483:$F$484,"&lt;&gt;")&gt;1)</formula>
    </cfRule>
    <cfRule type="expression" dxfId="854" priority="810" stopIfTrue="1">
      <formula>OR(COUNTIF($F481:$F482,"&lt;&gt;")&gt;0,AND(ISBLANK($F483),COUNTIF($F$483:$F$484,"&lt;&gt;")=1))</formula>
    </cfRule>
  </conditionalFormatting>
  <conditionalFormatting sqref="F484:K484">
    <cfRule type="expression" dxfId="853" priority="807" stopIfTrue="1">
      <formula>OR(AND(COUNTIF($F481:$F482,"&lt;&gt;")&gt;0,COUNTIF($F$483:$F$484,"&lt;&gt;")&gt;0),COUNTIF($F$483:$F$484,"&lt;&gt;")&gt;1)</formula>
    </cfRule>
    <cfRule type="expression" dxfId="852" priority="809" stopIfTrue="1">
      <formula>OR(COUNTIF($F481:$F482,"&lt;&gt;")&gt;0,AND(ISBLANK($F484),COUNTIF($F$483:$F$484,"&lt;&gt;")=1))</formula>
    </cfRule>
  </conditionalFormatting>
  <conditionalFormatting sqref="F485:K485">
    <cfRule type="expression" dxfId="851" priority="802" stopIfTrue="1">
      <formula>COUNTIF($F$485:$F$487,"&lt;&gt;")&gt;1</formula>
    </cfRule>
    <cfRule type="expression" dxfId="850" priority="805" stopIfTrue="1">
      <formula>AND(ISBLANK($F485),COUNTIF($F$485:$F$487,"&lt;&gt;")=1)</formula>
    </cfRule>
  </conditionalFormatting>
  <conditionalFormatting sqref="F486:K486">
    <cfRule type="expression" dxfId="849" priority="801" stopIfTrue="1">
      <formula>COUNTIF($F$485:$F$487,"&lt;&gt;")&gt;1</formula>
    </cfRule>
    <cfRule type="expression" dxfId="848" priority="804" stopIfTrue="1">
      <formula>AND(ISBLANK($F486),COUNTIF($F$485:$F$487,"&lt;&gt;")=1)</formula>
    </cfRule>
  </conditionalFormatting>
  <conditionalFormatting sqref="F487:K487">
    <cfRule type="expression" dxfId="847" priority="800" stopIfTrue="1">
      <formula>COUNTIF($F$485:$F$487,"&lt;&gt;")&gt;1</formula>
    </cfRule>
    <cfRule type="expression" dxfId="846" priority="803" stopIfTrue="1">
      <formula>AND(ISBLANK($F487),COUNTIF($F$485:$F$487,"&lt;&gt;")=1)</formula>
    </cfRule>
  </conditionalFormatting>
  <conditionalFormatting sqref="F488:K488">
    <cfRule type="expression" dxfId="845" priority="793" stopIfTrue="1">
      <formula>AND(COUNTIF($F488:$F492,"&lt;&gt;")&gt;0,COUNTIF($F$493:$F$494,"&lt;&gt;")&gt;0)</formula>
    </cfRule>
    <cfRule type="expression" dxfId="844" priority="798" stopIfTrue="1">
      <formula>AND(ISBLANK($F$488),COUNTIF($F$493:$F$494,"&lt;&gt;")&gt;0)</formula>
    </cfRule>
  </conditionalFormatting>
  <conditionalFormatting sqref="F489:K489">
    <cfRule type="expression" dxfId="843" priority="792" stopIfTrue="1">
      <formula>AND(COUNTIF($F488:$F492,"&lt;&gt;")&gt;0,COUNTIF($F$493:$F$494,"&lt;&gt;")&gt;0)</formula>
    </cfRule>
    <cfRule type="expression" dxfId="842" priority="797" stopIfTrue="1">
      <formula>AND(ISBLANK($F$489),COUNTIF($F$493:$F$494,"&lt;&gt;")&gt;0)</formula>
    </cfRule>
  </conditionalFormatting>
  <conditionalFormatting sqref="F490:K490">
    <cfRule type="expression" dxfId="841" priority="791" stopIfTrue="1">
      <formula>AND(COUNTIF($F488:$F492,"&lt;&gt;")&gt;0,COUNTIF($F$493:$F$494,"&lt;&gt;")&gt;0)</formula>
    </cfRule>
    <cfRule type="expression" dxfId="840" priority="796" stopIfTrue="1">
      <formula>AND(ISBLANK($F$490),COUNTIF($F$493:$F$494,"&lt;&gt;")&gt;0)</formula>
    </cfRule>
  </conditionalFormatting>
  <conditionalFormatting sqref="F491:K491">
    <cfRule type="expression" dxfId="839" priority="790" stopIfTrue="1">
      <formula>AND(COUNTIF($F488:$F492,"&lt;&gt;")&gt;0,COUNTIF($F$493:$F$494,"&lt;&gt;")&gt;0)</formula>
    </cfRule>
    <cfRule type="expression" dxfId="838" priority="795" stopIfTrue="1">
      <formula>AND(ISBLANK($F$491),COUNTIF($F$493:$F$494,"&lt;&gt;")&gt;0)</formula>
    </cfRule>
  </conditionalFormatting>
  <conditionalFormatting sqref="F492:K492">
    <cfRule type="expression" dxfId="837" priority="789" stopIfTrue="1">
      <formula>AND(COUNTIF($F488:$F492,"&lt;&gt;")&gt;0,COUNTIF($F$493:$F$494,"&lt;&gt;")&gt;0)</formula>
    </cfRule>
    <cfRule type="expression" dxfId="836" priority="794" stopIfTrue="1">
      <formula>AND(ISBLANK($F$492),COUNTIF($F$493:$F$494,"&lt;&gt;")&gt;0)</formula>
    </cfRule>
  </conditionalFormatting>
  <conditionalFormatting sqref="F493:K493">
    <cfRule type="expression" dxfId="835" priority="788" stopIfTrue="1">
      <formula>OR(COUNTIF($F488:$F492,"&lt;&gt;")&gt;0,AND(ISBLANK($F493),COUNTIF($F$493:$F$494,"&lt;&gt;")=1))</formula>
    </cfRule>
    <cfRule type="expression" dxfId="834" priority="786" stopIfTrue="1">
      <formula>OR(AND(COUNTIF($F488:$F492,"&lt;&gt;")&gt;0,COUNTIF($F$493:$F$494,"&lt;&gt;")&gt;0),COUNTIF($F$493:$F$494,"&lt;&gt;")&gt;1)</formula>
    </cfRule>
  </conditionalFormatting>
  <conditionalFormatting sqref="F494:K494">
    <cfRule type="expression" dxfId="833" priority="787" stopIfTrue="1">
      <formula>OR(COUNTIF($F488:$F492,"&lt;&gt;")&gt;0,AND(ISBLANK($F494),COUNTIF($F$493:$F$494,"&lt;&gt;")=1))</formula>
    </cfRule>
    <cfRule type="expression" dxfId="832" priority="785" stopIfTrue="1">
      <formula>OR(AND(COUNTIF($F488:$F492,"&lt;&gt;")&gt;0,COUNTIF($F$493:$F$494,"&lt;&gt;")&gt;0),COUNTIF($F$493:$F$494,"&lt;&gt;")&gt;1)</formula>
    </cfRule>
  </conditionalFormatting>
  <conditionalFormatting sqref="F495:K495">
    <cfRule type="expression" dxfId="831" priority="778" stopIfTrue="1">
      <formula>AND(COUNTIF($F495:$F499,"&lt;&gt;")&gt;0,COUNTIF($F$500:$F$501,"&lt;&gt;")&gt;0)</formula>
    </cfRule>
    <cfRule type="expression" dxfId="830" priority="783" stopIfTrue="1">
      <formula>AND(ISBLANK($F$495),COUNTIF($F$500:$F$501,"&lt;&gt;")&gt;0)</formula>
    </cfRule>
  </conditionalFormatting>
  <conditionalFormatting sqref="F496:K496">
    <cfRule type="expression" dxfId="829" priority="777" stopIfTrue="1">
      <formula>AND(COUNTIF($F495:$F499,"&lt;&gt;")&gt;0,COUNTIF($F$500:$F$501,"&lt;&gt;")&gt;0)</formula>
    </cfRule>
    <cfRule type="expression" dxfId="828" priority="782" stopIfTrue="1">
      <formula>AND(ISBLANK($F$496),COUNTIF($F$500:$F$501,"&lt;&gt;")&gt;0)</formula>
    </cfRule>
  </conditionalFormatting>
  <conditionalFormatting sqref="F497:K497">
    <cfRule type="expression" dxfId="827" priority="776" stopIfTrue="1">
      <formula>AND(COUNTIF($F495:$F499,"&lt;&gt;")&gt;0,COUNTIF($F$500:$F$501,"&lt;&gt;")&gt;0)</formula>
    </cfRule>
    <cfRule type="expression" dxfId="826" priority="781" stopIfTrue="1">
      <formula>AND(ISBLANK($F$497),COUNTIF($F$500:$F$501,"&lt;&gt;")&gt;0)</formula>
    </cfRule>
  </conditionalFormatting>
  <conditionalFormatting sqref="F498:K498">
    <cfRule type="expression" dxfId="825" priority="780" stopIfTrue="1">
      <formula>AND(ISBLANK($F$498),COUNTIF($F$500:$F$501,"&lt;&gt;")&gt;0)</formula>
    </cfRule>
    <cfRule type="expression" dxfId="824" priority="775" stopIfTrue="1">
      <formula>AND(COUNTIF($F495:$F499,"&lt;&gt;")&gt;0,COUNTIF($F$500:$F$501,"&lt;&gt;")&gt;0)</formula>
    </cfRule>
  </conditionalFormatting>
  <conditionalFormatting sqref="F499:K499">
    <cfRule type="expression" dxfId="823" priority="774" stopIfTrue="1">
      <formula>AND(COUNTIF($F495:$F499,"&lt;&gt;")&gt;0,COUNTIF($F$500:$F$501,"&lt;&gt;")&gt;0)</formula>
    </cfRule>
    <cfRule type="expression" dxfId="822" priority="779" stopIfTrue="1">
      <formula>AND(ISBLANK($F$499),COUNTIF($F$500:$F$501,"&lt;&gt;")&gt;0)</formula>
    </cfRule>
  </conditionalFormatting>
  <conditionalFormatting sqref="F500:K500">
    <cfRule type="expression" dxfId="821" priority="771" stopIfTrue="1">
      <formula>OR(AND(COUNTIF($F495:$F499,"&lt;&gt;")&gt;0,COUNTIF($F$500:$F$501,"&lt;&gt;")&gt;0),COUNTIF($F$500:$F$501,"&lt;&gt;")&gt;1)</formula>
    </cfRule>
    <cfRule type="expression" dxfId="820" priority="773" stopIfTrue="1">
      <formula>OR(COUNTIF($F495:$F499,"&lt;&gt;")&gt;0,AND(ISBLANK($F500),COUNTIF($F$500:$F$501,"&lt;&gt;")=1))</formula>
    </cfRule>
  </conditionalFormatting>
  <conditionalFormatting sqref="F501:K501">
    <cfRule type="expression" dxfId="819" priority="772" stopIfTrue="1">
      <formula>OR(COUNTIF($F495:$F499,"&lt;&gt;")&gt;0,AND(ISBLANK($F501),COUNTIF($F$500:$F$501,"&lt;&gt;")=1))</formula>
    </cfRule>
    <cfRule type="expression" dxfId="818" priority="770" stopIfTrue="1">
      <formula>OR(AND(COUNTIF($F495:$F499,"&lt;&gt;")&gt;0,COUNTIF($F$500:$F$501,"&lt;&gt;")&gt;0),COUNTIF($F$500:$F$501,"&lt;&gt;")&gt;1)</formula>
    </cfRule>
  </conditionalFormatting>
  <conditionalFormatting sqref="F502:K502">
    <cfRule type="expression" dxfId="817" priority="750" stopIfTrue="1">
      <formula>AND(COUNTIF($F502:$F519,"&lt;&gt;")&gt;0,COUNTIF($F$520:$F$522,"&lt;&gt;")&gt;0)</formula>
    </cfRule>
    <cfRule type="expression" dxfId="816" priority="768" stopIfTrue="1">
      <formula>AND(ISBLANK($F$502),COUNTIF($F$520:$F$522,"&lt;&gt;")&gt;0)</formula>
    </cfRule>
  </conditionalFormatting>
  <conditionalFormatting sqref="F503:K503">
    <cfRule type="expression" dxfId="815" priority="749" stopIfTrue="1">
      <formula>AND(COUNTIF($F502:$F519,"&lt;&gt;")&gt;0,COUNTIF($F$520:$F$522,"&lt;&gt;")&gt;0)</formula>
    </cfRule>
    <cfRule type="expression" dxfId="814" priority="767" stopIfTrue="1">
      <formula>AND(ISBLANK($F$503),COUNTIF($F$520:$F$522,"&lt;&gt;")&gt;0)</formula>
    </cfRule>
  </conditionalFormatting>
  <conditionalFormatting sqref="F504:K504">
    <cfRule type="expression" dxfId="813" priority="748" stopIfTrue="1">
      <formula>AND(COUNTIF($F502:$F519,"&lt;&gt;")&gt;0,COUNTIF($F$520:$F$522,"&lt;&gt;")&gt;0)</formula>
    </cfRule>
    <cfRule type="expression" dxfId="812" priority="766" stopIfTrue="1">
      <formula>AND(ISBLANK($F$504),COUNTIF($F$520:$F$522,"&lt;&gt;")&gt;0)</formula>
    </cfRule>
  </conditionalFormatting>
  <conditionalFormatting sqref="F505:K505">
    <cfRule type="expression" dxfId="811" priority="747" stopIfTrue="1">
      <formula>AND(COUNTIF($F502:$F519,"&lt;&gt;")&gt;0,COUNTIF($F$520:$F$522,"&lt;&gt;")&gt;0)</formula>
    </cfRule>
    <cfRule type="expression" dxfId="810" priority="765" stopIfTrue="1">
      <formula>AND(ISBLANK($F$505),COUNTIF($F$520:$F$522,"&lt;&gt;")&gt;0)</formula>
    </cfRule>
  </conditionalFormatting>
  <conditionalFormatting sqref="F506:K506">
    <cfRule type="expression" dxfId="809" priority="764" stopIfTrue="1">
      <formula>AND(ISBLANK($F$506),COUNTIF($F$520:$F$522,"&lt;&gt;")&gt;0)</formula>
    </cfRule>
    <cfRule type="expression" dxfId="808" priority="746" stopIfTrue="1">
      <formula>AND(COUNTIF($F502:$F519,"&lt;&gt;")&gt;0,COUNTIF($F$520:$F$522,"&lt;&gt;")&gt;0)</formula>
    </cfRule>
  </conditionalFormatting>
  <conditionalFormatting sqref="F507:K507">
    <cfRule type="expression" dxfId="807" priority="763" stopIfTrue="1">
      <formula>AND(ISBLANK($F$507),COUNTIF($F$520:$F$522,"&lt;&gt;")&gt;0)</formula>
    </cfRule>
    <cfRule type="expression" dxfId="806" priority="745" stopIfTrue="1">
      <formula>AND(COUNTIF($F502:$F519,"&lt;&gt;")&gt;0,COUNTIF($F$520:$F$522,"&lt;&gt;")&gt;0)</formula>
    </cfRule>
  </conditionalFormatting>
  <conditionalFormatting sqref="F508:K508">
    <cfRule type="expression" dxfId="805" priority="762" stopIfTrue="1">
      <formula>AND(ISBLANK($F$508),COUNTIF($F$520:$F$522,"&lt;&gt;")&gt;0)</formula>
    </cfRule>
    <cfRule type="expression" dxfId="804" priority="744" stopIfTrue="1">
      <formula>AND(COUNTIF($F502:$F519,"&lt;&gt;")&gt;0,COUNTIF($F$520:$F$522,"&lt;&gt;")&gt;0)</formula>
    </cfRule>
  </conditionalFormatting>
  <conditionalFormatting sqref="F509:K509">
    <cfRule type="expression" dxfId="803" priority="761" stopIfTrue="1">
      <formula>AND(ISBLANK($F$509),COUNTIF($F$520:$F$522,"&lt;&gt;")&gt;0)</formula>
    </cfRule>
    <cfRule type="expression" dxfId="802" priority="743" stopIfTrue="1">
      <formula>AND(COUNTIF($F502:$F519,"&lt;&gt;")&gt;0,COUNTIF($F$520:$F$522,"&lt;&gt;")&gt;0)</formula>
    </cfRule>
  </conditionalFormatting>
  <conditionalFormatting sqref="F510:K510">
    <cfRule type="expression" dxfId="801" priority="760" stopIfTrue="1">
      <formula>AND(ISBLANK($F$510),COUNTIF($F$520:$F$522,"&lt;&gt;")&gt;0)</formula>
    </cfRule>
    <cfRule type="expression" dxfId="800" priority="742" stopIfTrue="1">
      <formula>AND(COUNTIF($F502:$F519,"&lt;&gt;")&gt;0,COUNTIF($F$520:$F$522,"&lt;&gt;")&gt;0)</formula>
    </cfRule>
  </conditionalFormatting>
  <conditionalFormatting sqref="F511:K511">
    <cfRule type="expression" dxfId="799" priority="759" stopIfTrue="1">
      <formula>AND(ISBLANK($F$511),COUNTIF($F$520:$F$522,"&lt;&gt;")&gt;0)</formula>
    </cfRule>
    <cfRule type="expression" dxfId="798" priority="741" stopIfTrue="1">
      <formula>AND(COUNTIF($F502:$F519,"&lt;&gt;")&gt;0,COUNTIF($F$520:$F$522,"&lt;&gt;")&gt;0)</formula>
    </cfRule>
  </conditionalFormatting>
  <conditionalFormatting sqref="F512:K512">
    <cfRule type="expression" dxfId="797" priority="758" stopIfTrue="1">
      <formula>AND(ISBLANK($F$512),COUNTIF($F$520:$F$522,"&lt;&gt;")&gt;0)</formula>
    </cfRule>
    <cfRule type="expression" dxfId="796" priority="740" stopIfTrue="1">
      <formula>AND(COUNTIF($F502:$F519,"&lt;&gt;")&gt;0,COUNTIF($F$520:$F$522,"&lt;&gt;")&gt;0)</formula>
    </cfRule>
  </conditionalFormatting>
  <conditionalFormatting sqref="F513:K513">
    <cfRule type="expression" dxfId="795" priority="757" stopIfTrue="1">
      <formula>AND(ISBLANK($F$513),COUNTIF($F$520:$F$522,"&lt;&gt;")&gt;0)</formula>
    </cfRule>
    <cfRule type="expression" dxfId="794" priority="739" stopIfTrue="1">
      <formula>AND(COUNTIF($F502:$F519,"&lt;&gt;")&gt;0,COUNTIF($F$520:$F$522,"&lt;&gt;")&gt;0)</formula>
    </cfRule>
  </conditionalFormatting>
  <conditionalFormatting sqref="F514:K514">
    <cfRule type="expression" dxfId="793" priority="756" stopIfTrue="1">
      <formula>AND(ISBLANK($F$514),COUNTIF($F$520:$F$522,"&lt;&gt;")&gt;0)</formula>
    </cfRule>
    <cfRule type="expression" dxfId="792" priority="738" stopIfTrue="1">
      <formula>AND(COUNTIF($F502:$F519,"&lt;&gt;")&gt;0,COUNTIF($F$520:$F$522,"&lt;&gt;")&gt;0)</formula>
    </cfRule>
  </conditionalFormatting>
  <conditionalFormatting sqref="F515:K515">
    <cfRule type="expression" dxfId="791" priority="755" stopIfTrue="1">
      <formula>AND(ISBLANK($F$515),COUNTIF($F$520:$F$522,"&lt;&gt;")&gt;0)</formula>
    </cfRule>
    <cfRule type="expression" dxfId="790" priority="737" stopIfTrue="1">
      <formula>AND(COUNTIF($F502:$F519,"&lt;&gt;")&gt;0,COUNTIF($F$520:$F$522,"&lt;&gt;")&gt;0)</formula>
    </cfRule>
  </conditionalFormatting>
  <conditionalFormatting sqref="F516:K516">
    <cfRule type="expression" dxfId="789" priority="754" stopIfTrue="1">
      <formula>AND(ISBLANK($F$516),COUNTIF($F$520:$F$522,"&lt;&gt;")&gt;0)</formula>
    </cfRule>
    <cfRule type="expression" dxfId="788" priority="736" stopIfTrue="1">
      <formula>AND(COUNTIF($F502:$F519,"&lt;&gt;")&gt;0,COUNTIF($F$520:$F$522,"&lt;&gt;")&gt;0)</formula>
    </cfRule>
  </conditionalFormatting>
  <conditionalFormatting sqref="F517:K517">
    <cfRule type="expression" dxfId="787" priority="753" stopIfTrue="1">
      <formula>AND(ISBLANK($F$517),COUNTIF($F$520:$F$522,"&lt;&gt;")&gt;0)</formula>
    </cfRule>
    <cfRule type="expression" dxfId="786" priority="735" stopIfTrue="1">
      <formula>AND(COUNTIF($F502:$F519,"&lt;&gt;")&gt;0,COUNTIF($F$520:$F$522,"&lt;&gt;")&gt;0)</formula>
    </cfRule>
  </conditionalFormatting>
  <conditionalFormatting sqref="F518:K518">
    <cfRule type="expression" dxfId="785" priority="752" stopIfTrue="1">
      <formula>AND(ISBLANK($F$518),COUNTIF($F$520:$F$522,"&lt;&gt;")&gt;0)</formula>
    </cfRule>
    <cfRule type="expression" dxfId="784" priority="734" stopIfTrue="1">
      <formula>AND(COUNTIF($F502:$F519,"&lt;&gt;")&gt;0,COUNTIF($F$520:$F$522,"&lt;&gt;")&gt;0)</formula>
    </cfRule>
  </conditionalFormatting>
  <conditionalFormatting sqref="F519:K519">
    <cfRule type="expression" dxfId="783" priority="751" stopIfTrue="1">
      <formula>AND(ISBLANK($F$519),COUNTIF($F$520:$F$522,"&lt;&gt;")&gt;0)</formula>
    </cfRule>
    <cfRule type="expression" dxfId="782" priority="733" stopIfTrue="1">
      <formula>AND(COUNTIF($F502:$F519,"&lt;&gt;")&gt;0,COUNTIF($F$520:$F$522,"&lt;&gt;")&gt;0)</formula>
    </cfRule>
  </conditionalFormatting>
  <conditionalFormatting sqref="F520:K520">
    <cfRule type="expression" dxfId="781" priority="729" stopIfTrue="1">
      <formula>OR(AND(COUNTIF($F502:$F519,"&lt;&gt;")&gt;0,COUNTIF($F$520:$F$522,"&lt;&gt;")&gt;0),COUNTIF($F$520:$F$522,"&lt;&gt;")&gt;1)</formula>
    </cfRule>
    <cfRule type="expression" dxfId="780" priority="732" stopIfTrue="1">
      <formula>OR(COUNTIF($F502:$F519,"&lt;&gt;")&gt;0,AND(ISBLANK($F520),COUNTIF($F$520:$F$522,"&lt;&gt;")=1))</formula>
    </cfRule>
  </conditionalFormatting>
  <conditionalFormatting sqref="F521:K521">
    <cfRule type="expression" dxfId="779" priority="731" stopIfTrue="1">
      <formula>OR(COUNTIF($F502:$F519,"&lt;&gt;")&gt;0,AND(ISBLANK($F521),COUNTIF($F$520:$F$522,"&lt;&gt;")=1))</formula>
    </cfRule>
    <cfRule type="expression" dxfId="778" priority="728" stopIfTrue="1">
      <formula>OR(AND(COUNTIF($F502:$F519,"&lt;&gt;")&gt;0,COUNTIF($F$520:$F$522,"&lt;&gt;")&gt;0),COUNTIF($F$520:$F$522,"&lt;&gt;")&gt;1)</formula>
    </cfRule>
  </conditionalFormatting>
  <conditionalFormatting sqref="F522:K522">
    <cfRule type="expression" dxfId="777" priority="727" stopIfTrue="1">
      <formula>OR(AND(COUNTIF($F502:$F519,"&lt;&gt;")&gt;0,COUNTIF($F$520:$F$522,"&lt;&gt;")&gt;0),COUNTIF($F$520:$F$522,"&lt;&gt;")&gt;1)</formula>
    </cfRule>
    <cfRule type="expression" dxfId="776" priority="730" stopIfTrue="1">
      <formula>OR(COUNTIF($F502:$F519,"&lt;&gt;")&gt;0,AND(ISBLANK($F522),COUNTIF($F$520:$F$522,"&lt;&gt;")=1))</formula>
    </cfRule>
  </conditionalFormatting>
  <conditionalFormatting sqref="F523:K523">
    <cfRule type="expression" dxfId="775" priority="721" stopIfTrue="1">
      <formula>AND(COUNTIF($F523:$F526,"&lt;&gt;")&gt;0,COUNTIF($F$527:$F$528,"&lt;&gt;")&gt;0)</formula>
    </cfRule>
    <cfRule type="expression" dxfId="774" priority="725" stopIfTrue="1">
      <formula>AND(ISBLANK($F$523),COUNTIF($F$527:$F$528,"&lt;&gt;")&gt;0)</formula>
    </cfRule>
  </conditionalFormatting>
  <conditionalFormatting sqref="F524:K524">
    <cfRule type="expression" dxfId="773" priority="720" stopIfTrue="1">
      <formula>AND(COUNTIF($F523:$F526,"&lt;&gt;")&gt;0,COUNTIF($F$527:$F$528,"&lt;&gt;")&gt;0)</formula>
    </cfRule>
    <cfRule type="expression" dxfId="772" priority="724" stopIfTrue="1">
      <formula>AND(ISBLANK($F$524),COUNTIF($F$527:$F$528,"&lt;&gt;")&gt;0)</formula>
    </cfRule>
  </conditionalFormatting>
  <conditionalFormatting sqref="F525:K525">
    <cfRule type="expression" dxfId="771" priority="719" stopIfTrue="1">
      <formula>AND(COUNTIF($F523:$F526,"&lt;&gt;")&gt;0,COUNTIF($F$527:$F$528,"&lt;&gt;")&gt;0)</formula>
    </cfRule>
    <cfRule type="expression" dxfId="770" priority="723" stopIfTrue="1">
      <formula>AND(ISBLANK($F$525),COUNTIF($F$527:$F$528,"&lt;&gt;")&gt;0)</formula>
    </cfRule>
  </conditionalFormatting>
  <conditionalFormatting sqref="F526:K526">
    <cfRule type="expression" dxfId="769" priority="718" stopIfTrue="1">
      <formula>AND(COUNTIF($F523:$F526,"&lt;&gt;")&gt;0,COUNTIF($F$527:$F$528,"&lt;&gt;")&gt;0)</formula>
    </cfRule>
    <cfRule type="expression" dxfId="768" priority="722" stopIfTrue="1">
      <formula>AND(ISBLANK($F$526),COUNTIF($F$527:$F$528,"&lt;&gt;")&gt;0)</formula>
    </cfRule>
  </conditionalFormatting>
  <conditionalFormatting sqref="F527:K527">
    <cfRule type="expression" dxfId="767" priority="715" stopIfTrue="1">
      <formula>OR(AND(COUNTIF($F523:$F526,"&lt;&gt;")&gt;0,COUNTIF($F$527:$F$528,"&lt;&gt;")&gt;0),COUNTIF($F$527:$F$528,"&lt;&gt;")&gt;1)</formula>
    </cfRule>
    <cfRule type="expression" dxfId="766" priority="717" stopIfTrue="1">
      <formula>OR(COUNTIF($F523:$F526,"&lt;&gt;")&gt;0,AND(ISBLANK($F527),COUNTIF($F$527:$F$528,"&lt;&gt;")=1))</formula>
    </cfRule>
  </conditionalFormatting>
  <conditionalFormatting sqref="F528:K528">
    <cfRule type="expression" dxfId="765" priority="714" stopIfTrue="1">
      <formula>OR(AND(COUNTIF($F523:$F526,"&lt;&gt;")&gt;0,COUNTIF($F$527:$F$528,"&lt;&gt;")&gt;0),COUNTIF($F$527:$F$528,"&lt;&gt;")&gt;1)</formula>
    </cfRule>
    <cfRule type="expression" dxfId="764" priority="716" stopIfTrue="1">
      <formula>OR(COUNTIF($F523:$F526,"&lt;&gt;")&gt;0,AND(ISBLANK($F528),COUNTIF($F$527:$F$528,"&lt;&gt;")=1))</formula>
    </cfRule>
  </conditionalFormatting>
  <conditionalFormatting sqref="F529:K529">
    <cfRule type="expression" dxfId="763" priority="702" stopIfTrue="1">
      <formula>AND(COUNTIF($F529:$F538,"&lt;&gt;")&gt;0,COUNTIF($F$539:$F$540,"&lt;&gt;")&gt;0)</formula>
    </cfRule>
    <cfRule type="expression" dxfId="762" priority="712" stopIfTrue="1">
      <formula>AND(ISBLANK($F$529),COUNTIF($F$539:$F$540,"&lt;&gt;")&gt;0)</formula>
    </cfRule>
  </conditionalFormatting>
  <conditionalFormatting sqref="F530:K530">
    <cfRule type="expression" dxfId="761" priority="701" stopIfTrue="1">
      <formula>AND(COUNTIF($F529:$F538,"&lt;&gt;")&gt;0,COUNTIF($F$539:$F$540,"&lt;&gt;")&gt;0)</formula>
    </cfRule>
    <cfRule type="expression" dxfId="760" priority="711" stopIfTrue="1">
      <formula>AND(ISBLANK($F$530),COUNTIF($F$539:$F$540,"&lt;&gt;")&gt;0)</formula>
    </cfRule>
  </conditionalFormatting>
  <conditionalFormatting sqref="F531:K531">
    <cfRule type="expression" dxfId="759" priority="700" stopIfTrue="1">
      <formula>AND(COUNTIF($F529:$F538,"&lt;&gt;")&gt;0,COUNTIF($F$539:$F$540,"&lt;&gt;")&gt;0)</formula>
    </cfRule>
    <cfRule type="expression" dxfId="758" priority="710" stopIfTrue="1">
      <formula>AND(ISBLANK($F$531),COUNTIF($F$539:$F$540,"&lt;&gt;")&gt;0)</formula>
    </cfRule>
  </conditionalFormatting>
  <conditionalFormatting sqref="F532:K532">
    <cfRule type="expression" dxfId="757" priority="699" stopIfTrue="1">
      <formula>AND(COUNTIF($F529:$F538,"&lt;&gt;")&gt;0,COUNTIF($F$539:$F$540,"&lt;&gt;")&gt;0)</formula>
    </cfRule>
    <cfRule type="expression" dxfId="756" priority="709" stopIfTrue="1">
      <formula>AND(ISBLANK($F$532),COUNTIF($F$539:$F$540,"&lt;&gt;")&gt;0)</formula>
    </cfRule>
  </conditionalFormatting>
  <conditionalFormatting sqref="F533:K533">
    <cfRule type="expression" dxfId="755" priority="698" stopIfTrue="1">
      <formula>AND(COUNTIF($F529:$F538,"&lt;&gt;")&gt;0,COUNTIF($F$539:$F$540,"&lt;&gt;")&gt;0)</formula>
    </cfRule>
    <cfRule type="expression" dxfId="754" priority="708" stopIfTrue="1">
      <formula>AND(ISBLANK($F$533),COUNTIF($F$539:$F$540,"&lt;&gt;")&gt;0)</formula>
    </cfRule>
  </conditionalFormatting>
  <conditionalFormatting sqref="F534:K534">
    <cfRule type="expression" dxfId="753" priority="707" stopIfTrue="1">
      <formula>AND(ISBLANK($F$534),COUNTIF($F$539:$F$540,"&lt;&gt;")&gt;0)</formula>
    </cfRule>
    <cfRule type="expression" dxfId="752" priority="697" stopIfTrue="1">
      <formula>AND(COUNTIF($F529:$F538,"&lt;&gt;")&gt;0,COUNTIF($F$539:$F$540,"&lt;&gt;")&gt;0)</formula>
    </cfRule>
  </conditionalFormatting>
  <conditionalFormatting sqref="F535:K535">
    <cfRule type="expression" dxfId="751" priority="696" stopIfTrue="1">
      <formula>AND(COUNTIF($F529:$F538,"&lt;&gt;")&gt;0,COUNTIF($F$539:$F$540,"&lt;&gt;")&gt;0)</formula>
    </cfRule>
    <cfRule type="expression" dxfId="750" priority="706" stopIfTrue="1">
      <formula>AND(ISBLANK($F$535),COUNTIF($F$539:$F$540,"&lt;&gt;")&gt;0)</formula>
    </cfRule>
  </conditionalFormatting>
  <conditionalFormatting sqref="F536:K536">
    <cfRule type="expression" dxfId="749" priority="705" stopIfTrue="1">
      <formula>AND(ISBLANK($F$536),COUNTIF($F$539:$F$540,"&lt;&gt;")&gt;0)</formula>
    </cfRule>
    <cfRule type="expression" dxfId="748" priority="695" stopIfTrue="1">
      <formula>AND(COUNTIF($F529:$F538,"&lt;&gt;")&gt;0,COUNTIF($F$539:$F$540,"&lt;&gt;")&gt;0)</formula>
    </cfRule>
  </conditionalFormatting>
  <conditionalFormatting sqref="F537:K537">
    <cfRule type="expression" dxfId="747" priority="694" stopIfTrue="1">
      <formula>AND(COUNTIF($F529:$F538,"&lt;&gt;")&gt;0,COUNTIF($F$539:$F$540,"&lt;&gt;")&gt;0)</formula>
    </cfRule>
    <cfRule type="expression" dxfId="746" priority="704" stopIfTrue="1">
      <formula>AND(ISBLANK($F$537),COUNTIF($F$539:$F$540,"&lt;&gt;")&gt;0)</formula>
    </cfRule>
  </conditionalFormatting>
  <conditionalFormatting sqref="F538:K538">
    <cfRule type="expression" dxfId="745" priority="693" stopIfTrue="1">
      <formula>AND(COUNTIF($F529:$F538,"&lt;&gt;")&gt;0,COUNTIF($F$539:$F$540,"&lt;&gt;")&gt;0)</formula>
    </cfRule>
    <cfRule type="expression" dxfId="744" priority="703" stopIfTrue="1">
      <formula>AND(ISBLANK($F$538),COUNTIF($F$539:$F$540,"&lt;&gt;")&gt;0)</formula>
    </cfRule>
  </conditionalFormatting>
  <conditionalFormatting sqref="F539:K539">
    <cfRule type="expression" dxfId="743" priority="690" stopIfTrue="1">
      <formula>OR(AND(COUNTIF($F529:$F538,"&lt;&gt;")&gt;0,COUNTIF($F$539:$F$540,"&lt;&gt;")&gt;0),COUNTIF($F$539:$F$540,"&lt;&gt;")&gt;1)</formula>
    </cfRule>
    <cfRule type="expression" dxfId="742" priority="692" stopIfTrue="1">
      <formula>OR(COUNTIF($F529:$F538,"&lt;&gt;")&gt;0,AND(ISBLANK($F539),COUNTIF($F$539:$F$540,"&lt;&gt;")=1))</formula>
    </cfRule>
  </conditionalFormatting>
  <conditionalFormatting sqref="F540:K540">
    <cfRule type="expression" dxfId="741" priority="691" stopIfTrue="1">
      <formula>OR(COUNTIF($F529:$F538,"&lt;&gt;")&gt;0,AND(ISBLANK($F540),COUNTIF($F$539:$F$540,"&lt;&gt;")=1))</formula>
    </cfRule>
    <cfRule type="expression" dxfId="740" priority="689" stopIfTrue="1">
      <formula>OR(AND(COUNTIF($F529:$F538,"&lt;&gt;")&gt;0,COUNTIF($F$539:$F$540,"&lt;&gt;")&gt;0),COUNTIF($F$539:$F$540,"&lt;&gt;")&gt;1)</formula>
    </cfRule>
  </conditionalFormatting>
  <conditionalFormatting sqref="F541:K541">
    <cfRule type="expression" dxfId="739" priority="687" stopIfTrue="1">
      <formula>AND(ISBLANK($F$541),COUNTIF($F$561:$F$562,"&lt;&gt;")&gt;0)</formula>
    </cfRule>
    <cfRule type="expression" dxfId="738" priority="667" stopIfTrue="1">
      <formula>AND(COUNTIF($F541:$F560,"&lt;&gt;")&gt;0,COUNTIF($F$561:$F$562,"&lt;&gt;")&gt;0)</formula>
    </cfRule>
  </conditionalFormatting>
  <conditionalFormatting sqref="F542:K542">
    <cfRule type="expression" dxfId="737" priority="686" stopIfTrue="1">
      <formula>AND(ISBLANK($F$542),COUNTIF($F$561:$F$562,"&lt;&gt;")&gt;0)</formula>
    </cfRule>
    <cfRule type="expression" dxfId="736" priority="666" stopIfTrue="1">
      <formula>AND(COUNTIF($F541:$F560,"&lt;&gt;")&gt;0,COUNTIF($F$561:$F$562,"&lt;&gt;")&gt;0)</formula>
    </cfRule>
  </conditionalFormatting>
  <conditionalFormatting sqref="F543:K543">
    <cfRule type="expression" dxfId="735" priority="685" stopIfTrue="1">
      <formula>AND(ISBLANK($F$543),COUNTIF($F$561:$F$562,"&lt;&gt;")&gt;0)</formula>
    </cfRule>
    <cfRule type="expression" dxfId="734" priority="665" stopIfTrue="1">
      <formula>AND(COUNTIF($F541:$F560,"&lt;&gt;")&gt;0,COUNTIF($F$561:$F$562,"&lt;&gt;")&gt;0)</formula>
    </cfRule>
  </conditionalFormatting>
  <conditionalFormatting sqref="F544:K544">
    <cfRule type="expression" dxfId="733" priority="684" stopIfTrue="1">
      <formula>AND(ISBLANK($F$544),COUNTIF($F$561:$F$562,"&lt;&gt;")&gt;0)</formula>
    </cfRule>
    <cfRule type="expression" dxfId="732" priority="664" stopIfTrue="1">
      <formula>AND(COUNTIF($F541:$F560,"&lt;&gt;")&gt;0,COUNTIF($F$561:$F$562,"&lt;&gt;")&gt;0)</formula>
    </cfRule>
  </conditionalFormatting>
  <conditionalFormatting sqref="F545:K545">
    <cfRule type="expression" dxfId="731" priority="663" stopIfTrue="1">
      <formula>AND(COUNTIF($F541:$F560,"&lt;&gt;")&gt;0,COUNTIF($F$561:$F$562,"&lt;&gt;")&gt;0)</formula>
    </cfRule>
    <cfRule type="expression" dxfId="730" priority="683" stopIfTrue="1">
      <formula>AND(ISBLANK($F$545),COUNTIF($F$561:$F$562,"&lt;&gt;")&gt;0)</formula>
    </cfRule>
  </conditionalFormatting>
  <conditionalFormatting sqref="F546:K546">
    <cfRule type="expression" dxfId="729" priority="682" stopIfTrue="1">
      <formula>AND(ISBLANK($F$546),COUNTIF($F$561:$F$562,"&lt;&gt;")&gt;0)</formula>
    </cfRule>
    <cfRule type="expression" dxfId="728" priority="662" stopIfTrue="1">
      <formula>AND(COUNTIF($F541:$F560,"&lt;&gt;")&gt;0,COUNTIF($F$561:$F$562,"&lt;&gt;")&gt;0)</formula>
    </cfRule>
  </conditionalFormatting>
  <conditionalFormatting sqref="F547:K547">
    <cfRule type="expression" dxfId="727" priority="681" stopIfTrue="1">
      <formula>AND(ISBLANK($F$547),COUNTIF($F$561:$F$562,"&lt;&gt;")&gt;0)</formula>
    </cfRule>
    <cfRule type="expression" dxfId="726" priority="661" stopIfTrue="1">
      <formula>AND(COUNTIF($F541:$F560,"&lt;&gt;")&gt;0,COUNTIF($F$561:$F$562,"&lt;&gt;")&gt;0)</formula>
    </cfRule>
  </conditionalFormatting>
  <conditionalFormatting sqref="F548:K548">
    <cfRule type="expression" dxfId="725" priority="680" stopIfTrue="1">
      <formula>AND(ISBLANK($F$548),COUNTIF($F$561:$F$562,"&lt;&gt;")&gt;0)</formula>
    </cfRule>
    <cfRule type="expression" dxfId="724" priority="660" stopIfTrue="1">
      <formula>AND(COUNTIF($F541:$F560,"&lt;&gt;")&gt;0,COUNTIF($F$561:$F$562,"&lt;&gt;")&gt;0)</formula>
    </cfRule>
  </conditionalFormatting>
  <conditionalFormatting sqref="F549:K549">
    <cfRule type="expression" dxfId="723" priority="679" stopIfTrue="1">
      <formula>AND(ISBLANK($F$549),COUNTIF($F$561:$F$562,"&lt;&gt;")&gt;0)</formula>
    </cfRule>
    <cfRule type="expression" dxfId="722" priority="659" stopIfTrue="1">
      <formula>AND(COUNTIF($F541:$F560,"&lt;&gt;")&gt;0,COUNTIF($F$561:$F$562,"&lt;&gt;")&gt;0)</formula>
    </cfRule>
  </conditionalFormatting>
  <conditionalFormatting sqref="F550:K550">
    <cfRule type="expression" dxfId="721" priority="678" stopIfTrue="1">
      <formula>AND(ISBLANK($F$550),COUNTIF($F$561:$F$562,"&lt;&gt;")&gt;0)</formula>
    </cfRule>
    <cfRule type="expression" dxfId="720" priority="658" stopIfTrue="1">
      <formula>AND(COUNTIF($F541:$F560,"&lt;&gt;")&gt;0,COUNTIF($F$561:$F$562,"&lt;&gt;")&gt;0)</formula>
    </cfRule>
  </conditionalFormatting>
  <conditionalFormatting sqref="F551:K551">
    <cfRule type="expression" dxfId="719" priority="657" stopIfTrue="1">
      <formula>AND(COUNTIF($F541:$F560,"&lt;&gt;")&gt;0,COUNTIF($F$561:$F$562,"&lt;&gt;")&gt;0)</formula>
    </cfRule>
    <cfRule type="expression" dxfId="718" priority="677" stopIfTrue="1">
      <formula>AND(ISBLANK($F$551),COUNTIF($F$561:$F$562,"&lt;&gt;")&gt;0)</formula>
    </cfRule>
  </conditionalFormatting>
  <conditionalFormatting sqref="F552:K552">
    <cfRule type="expression" dxfId="717" priority="656" stopIfTrue="1">
      <formula>AND(COUNTIF($F541:$F560,"&lt;&gt;")&gt;0,COUNTIF($F$561:$F$562,"&lt;&gt;")&gt;0)</formula>
    </cfRule>
    <cfRule type="expression" dxfId="716" priority="676" stopIfTrue="1">
      <formula>AND(ISBLANK($F$552),COUNTIF($F$561:$F$562,"&lt;&gt;")&gt;0)</formula>
    </cfRule>
  </conditionalFormatting>
  <conditionalFormatting sqref="F553:K553">
    <cfRule type="expression" dxfId="715" priority="675" stopIfTrue="1">
      <formula>AND(ISBLANK($F$553),COUNTIF($F$561:$F$562,"&lt;&gt;")&gt;0)</formula>
    </cfRule>
    <cfRule type="expression" dxfId="714" priority="655" stopIfTrue="1">
      <formula>AND(COUNTIF($F541:$F560,"&lt;&gt;")&gt;0,COUNTIF($F$561:$F$562,"&lt;&gt;")&gt;0)</formula>
    </cfRule>
  </conditionalFormatting>
  <conditionalFormatting sqref="F554:K554">
    <cfRule type="expression" dxfId="713" priority="674" stopIfTrue="1">
      <formula>AND(ISBLANK($F$554),COUNTIF($F$561:$F$562,"&lt;&gt;")&gt;0)</formula>
    </cfRule>
    <cfRule type="expression" dxfId="712" priority="654" stopIfTrue="1">
      <formula>AND(COUNTIF($F541:$F560,"&lt;&gt;")&gt;0,COUNTIF($F$561:$F$562,"&lt;&gt;")&gt;0)</formula>
    </cfRule>
  </conditionalFormatting>
  <conditionalFormatting sqref="F555:K555">
    <cfRule type="expression" dxfId="711" priority="673" stopIfTrue="1">
      <formula>AND(ISBLANK($F$555),COUNTIF($F$561:$F$562,"&lt;&gt;")&gt;0)</formula>
    </cfRule>
    <cfRule type="expression" dxfId="710" priority="653" stopIfTrue="1">
      <formula>AND(COUNTIF($F541:$F560,"&lt;&gt;")&gt;0,COUNTIF($F$561:$F$562,"&lt;&gt;")&gt;0)</formula>
    </cfRule>
  </conditionalFormatting>
  <conditionalFormatting sqref="F556:K556">
    <cfRule type="expression" dxfId="709" priority="672" stopIfTrue="1">
      <formula>AND(ISBLANK($F$556),COUNTIF($F$561:$F$562,"&lt;&gt;")&gt;0)</formula>
    </cfRule>
    <cfRule type="expression" dxfId="708" priority="652" stopIfTrue="1">
      <formula>AND(COUNTIF($F541:$F560,"&lt;&gt;")&gt;0,COUNTIF($F$561:$F$562,"&lt;&gt;")&gt;0)</formula>
    </cfRule>
  </conditionalFormatting>
  <conditionalFormatting sqref="F557:K557">
    <cfRule type="expression" dxfId="707" priority="671" stopIfTrue="1">
      <formula>AND(ISBLANK($F$557),COUNTIF($F$561:$F$562,"&lt;&gt;")&gt;0)</formula>
    </cfRule>
    <cfRule type="expression" dxfId="706" priority="651" stopIfTrue="1">
      <formula>AND(COUNTIF($F541:$F560,"&lt;&gt;")&gt;0,COUNTIF($F$561:$F$562,"&lt;&gt;")&gt;0)</formula>
    </cfRule>
  </conditionalFormatting>
  <conditionalFormatting sqref="F558:K558">
    <cfRule type="expression" dxfId="705" priority="670" stopIfTrue="1">
      <formula>AND(ISBLANK($F$558),COUNTIF($F$561:$F$562,"&lt;&gt;")&gt;0)</formula>
    </cfRule>
    <cfRule type="expression" dxfId="704" priority="650" stopIfTrue="1">
      <formula>AND(COUNTIF($F541:$F560,"&lt;&gt;")&gt;0,COUNTIF($F$561:$F$562,"&lt;&gt;")&gt;0)</formula>
    </cfRule>
  </conditionalFormatting>
  <conditionalFormatting sqref="F559:K559">
    <cfRule type="expression" dxfId="703" priority="669" stopIfTrue="1">
      <formula>AND(ISBLANK($F$559),COUNTIF($F$561:$F$562,"&lt;&gt;")&gt;0)</formula>
    </cfRule>
    <cfRule type="expression" dxfId="702" priority="649" stopIfTrue="1">
      <formula>AND(COUNTIF($F541:$F560,"&lt;&gt;")&gt;0,COUNTIF($F$561:$F$562,"&lt;&gt;")&gt;0)</formula>
    </cfRule>
  </conditionalFormatting>
  <conditionalFormatting sqref="F560:K560">
    <cfRule type="expression" dxfId="701" priority="668" stopIfTrue="1">
      <formula>AND(ISBLANK($F$560),COUNTIF($F$561:$F$562,"&lt;&gt;")&gt;0)</formula>
    </cfRule>
    <cfRule type="expression" dxfId="700" priority="648" stopIfTrue="1">
      <formula>AND(COUNTIF($F541:$F560,"&lt;&gt;")&gt;0,COUNTIF($F$561:$F$562,"&lt;&gt;")&gt;0)</formula>
    </cfRule>
  </conditionalFormatting>
  <conditionalFormatting sqref="F561:K561">
    <cfRule type="expression" dxfId="699" priority="645" stopIfTrue="1">
      <formula>OR(AND(COUNTIF($F541:$F560,"&lt;&gt;")&gt;0,COUNTIF($F$561:$F$562,"&lt;&gt;")&gt;0),COUNTIF($F$561:$F$562,"&lt;&gt;")&gt;1)</formula>
    </cfRule>
    <cfRule type="expression" dxfId="698" priority="647" stopIfTrue="1">
      <formula>OR(COUNTIF($F541:$F560,"&lt;&gt;")&gt;0,AND(ISBLANK($F561),COUNTIF($F$561:$F$562,"&lt;&gt;")=1))</formula>
    </cfRule>
  </conditionalFormatting>
  <conditionalFormatting sqref="F562:K562">
    <cfRule type="expression" dxfId="697" priority="644" stopIfTrue="1">
      <formula>OR(AND(COUNTIF($F541:$F560,"&lt;&gt;")&gt;0,COUNTIF($F$561:$F$562,"&lt;&gt;")&gt;0),COUNTIF($F$561:$F$562,"&lt;&gt;")&gt;1)</formula>
    </cfRule>
    <cfRule type="expression" dxfId="696" priority="646" stopIfTrue="1">
      <formula>OR(COUNTIF($F541:$F560,"&lt;&gt;")&gt;0,AND(ISBLANK($F562),COUNTIF($F$561:$F$562,"&lt;&gt;")=1))</formula>
    </cfRule>
  </conditionalFormatting>
  <conditionalFormatting sqref="F563:K563">
    <cfRule type="expression" dxfId="695" priority="639" stopIfTrue="1">
      <formula>COUNTIF($F$563:$F$565,"&lt;&gt;")&gt;1</formula>
    </cfRule>
    <cfRule type="expression" dxfId="694" priority="642" stopIfTrue="1">
      <formula>AND(ISBLANK($F563),COUNTIF($F$563:$F$565,"&lt;&gt;")=1)</formula>
    </cfRule>
  </conditionalFormatting>
  <conditionalFormatting sqref="F564:K564">
    <cfRule type="expression" dxfId="693" priority="641" stopIfTrue="1">
      <formula>AND(ISBLANK($F564),COUNTIF($F$563:$F$565,"&lt;&gt;")=1)</formula>
    </cfRule>
    <cfRule type="expression" dxfId="692" priority="638" stopIfTrue="1">
      <formula>COUNTIF($F$563:$F$565,"&lt;&gt;")&gt;1</formula>
    </cfRule>
  </conditionalFormatting>
  <conditionalFormatting sqref="F565:K565">
    <cfRule type="expression" dxfId="691" priority="640" stopIfTrue="1">
      <formula>AND(ISBLANK($F565),COUNTIF($F$563:$F$565,"&lt;&gt;")=1)</formula>
    </cfRule>
    <cfRule type="expression" dxfId="690" priority="637" stopIfTrue="1">
      <formula>COUNTIF($F$563:$F$565,"&lt;&gt;")&gt;1</formula>
    </cfRule>
  </conditionalFormatting>
  <conditionalFormatting sqref="F566:K566">
    <cfRule type="expression" dxfId="689" priority="635" stopIfTrue="1">
      <formula>AND(ISBLANK($F$566),COUNTIF($F$572:$F$573,"&lt;&gt;")&gt;0)</formula>
    </cfRule>
    <cfRule type="expression" dxfId="688" priority="629" stopIfTrue="1">
      <formula>AND(COUNTIF($F566:$F571,"&lt;&gt;")&gt;0,COUNTIF($F$572:$F$573,"&lt;&gt;")&gt;0)</formula>
    </cfRule>
  </conditionalFormatting>
  <conditionalFormatting sqref="F567:K567">
    <cfRule type="expression" dxfId="687" priority="634" stopIfTrue="1">
      <formula>AND(ISBLANK($F$567),COUNTIF($F$572:$F$573,"&lt;&gt;")&gt;0)</formula>
    </cfRule>
    <cfRule type="expression" dxfId="686" priority="628" stopIfTrue="1">
      <formula>AND(COUNTIF($F566:$F571,"&lt;&gt;")&gt;0,COUNTIF($F$572:$F$573,"&lt;&gt;")&gt;0)</formula>
    </cfRule>
  </conditionalFormatting>
  <conditionalFormatting sqref="F568:K568">
    <cfRule type="expression" dxfId="685" priority="633" stopIfTrue="1">
      <formula>AND(ISBLANK($F$568),COUNTIF($F$572:$F$573,"&lt;&gt;")&gt;0)</formula>
    </cfRule>
    <cfRule type="expression" dxfId="684" priority="627" stopIfTrue="1">
      <formula>AND(COUNTIF($F566:$F571,"&lt;&gt;")&gt;0,COUNTIF($F$572:$F$573,"&lt;&gt;")&gt;0)</formula>
    </cfRule>
  </conditionalFormatting>
  <conditionalFormatting sqref="F569:K569">
    <cfRule type="expression" dxfId="683" priority="626" stopIfTrue="1">
      <formula>AND(COUNTIF($F566:$F571,"&lt;&gt;")&gt;0,COUNTIF($F$572:$F$573,"&lt;&gt;")&gt;0)</formula>
    </cfRule>
    <cfRule type="expression" dxfId="682" priority="632" stopIfTrue="1">
      <formula>AND(ISBLANK($F$569),COUNTIF($F$572:$F$573,"&lt;&gt;")&gt;0)</formula>
    </cfRule>
  </conditionalFormatting>
  <conditionalFormatting sqref="F570:K570">
    <cfRule type="expression" dxfId="681" priority="631" stopIfTrue="1">
      <formula>AND(ISBLANK($F$570),COUNTIF($F$572:$F$573,"&lt;&gt;")&gt;0)</formula>
    </cfRule>
    <cfRule type="expression" dxfId="680" priority="625" stopIfTrue="1">
      <formula>AND(COUNTIF($F566:$F571,"&lt;&gt;")&gt;0,COUNTIF($F$572:$F$573,"&lt;&gt;")&gt;0)</formula>
    </cfRule>
  </conditionalFormatting>
  <conditionalFormatting sqref="F571:K571">
    <cfRule type="expression" dxfId="679" priority="630" stopIfTrue="1">
      <formula>AND(ISBLANK($F$571),COUNTIF($F$572:$F$573,"&lt;&gt;")&gt;0)</formula>
    </cfRule>
    <cfRule type="expression" dxfId="678" priority="624" stopIfTrue="1">
      <formula>AND(COUNTIF($F566:$F571,"&lt;&gt;")&gt;0,COUNTIF($F$572:$F$573,"&lt;&gt;")&gt;0)</formula>
    </cfRule>
  </conditionalFormatting>
  <conditionalFormatting sqref="F572:K572">
    <cfRule type="expression" dxfId="677" priority="621" stopIfTrue="1">
      <formula>OR(AND(COUNTIF($F566:$F571,"&lt;&gt;")&gt;0,COUNTIF($F$572:$F$573,"&lt;&gt;")&gt;0),COUNTIF($F$572:$F$573,"&lt;&gt;")&gt;1)</formula>
    </cfRule>
    <cfRule type="expression" dxfId="676" priority="623" stopIfTrue="1">
      <formula>OR(COUNTIF($F566:$F571,"&lt;&gt;")&gt;0,AND(ISBLANK($F572),COUNTIF($F$572:$F$573,"&lt;&gt;")=1))</formula>
    </cfRule>
  </conditionalFormatting>
  <conditionalFormatting sqref="F573:K573">
    <cfRule type="expression" dxfId="675" priority="620" stopIfTrue="1">
      <formula>OR(AND(COUNTIF($F566:$F571,"&lt;&gt;")&gt;0,COUNTIF($F$572:$F$573,"&lt;&gt;")&gt;0),COUNTIF($F$572:$F$573,"&lt;&gt;")&gt;1)</formula>
    </cfRule>
    <cfRule type="expression" dxfId="674" priority="622" stopIfTrue="1">
      <formula>OR(COUNTIF($F566:$F571,"&lt;&gt;")&gt;0,AND(ISBLANK($F573),COUNTIF($F$572:$F$573,"&lt;&gt;")=1))</formula>
    </cfRule>
  </conditionalFormatting>
  <conditionalFormatting sqref="F574:K574">
    <cfRule type="expression" dxfId="673" priority="600" stopIfTrue="1">
      <formula>AND(COUNTIF($F574:$F591,"&lt;&gt;")&gt;0,COUNTIF($F$592:$F$593,"&lt;&gt;")&gt;0)</formula>
    </cfRule>
    <cfRule type="expression" dxfId="672" priority="618" stopIfTrue="1">
      <formula>AND(ISBLANK($F$574),COUNTIF($F$592:$F$593,"&lt;&gt;")&gt;0)</formula>
    </cfRule>
  </conditionalFormatting>
  <conditionalFormatting sqref="F575:K575">
    <cfRule type="expression" dxfId="671" priority="617" stopIfTrue="1">
      <formula>AND(ISBLANK($F$575),COUNTIF($F$592:$F$593,"&lt;&gt;")&gt;0)</formula>
    </cfRule>
    <cfRule type="expression" dxfId="670" priority="599" stopIfTrue="1">
      <formula>AND(COUNTIF($F574:$F591,"&lt;&gt;")&gt;0,COUNTIF($F$592:$F$593,"&lt;&gt;")&gt;0)</formula>
    </cfRule>
  </conditionalFormatting>
  <conditionalFormatting sqref="F576:K576">
    <cfRule type="expression" dxfId="669" priority="616" stopIfTrue="1">
      <formula>AND(ISBLANK($F$576),COUNTIF($F$592:$F$593,"&lt;&gt;")&gt;0)</formula>
    </cfRule>
    <cfRule type="expression" dxfId="668" priority="598" stopIfTrue="1">
      <formula>AND(COUNTIF($F574:$F591,"&lt;&gt;")&gt;0,COUNTIF($F$592:$F$593,"&lt;&gt;")&gt;0)</formula>
    </cfRule>
  </conditionalFormatting>
  <conditionalFormatting sqref="F577:K577">
    <cfRule type="expression" dxfId="667" priority="615" stopIfTrue="1">
      <formula>AND(ISBLANK($F$577),COUNTIF($F$592:$F$593,"&lt;&gt;")&gt;0)</formula>
    </cfRule>
    <cfRule type="expression" dxfId="666" priority="597" stopIfTrue="1">
      <formula>AND(COUNTIF($F574:$F591,"&lt;&gt;")&gt;0,COUNTIF($F$592:$F$593,"&lt;&gt;")&gt;0)</formula>
    </cfRule>
  </conditionalFormatting>
  <conditionalFormatting sqref="F578:K578">
    <cfRule type="expression" dxfId="665" priority="614" stopIfTrue="1">
      <formula>AND(ISBLANK($F$578),COUNTIF($F$592:$F$593,"&lt;&gt;")&gt;0)</formula>
    </cfRule>
    <cfRule type="expression" dxfId="664" priority="596" stopIfTrue="1">
      <formula>AND(COUNTIF($F574:$F591,"&lt;&gt;")&gt;0,COUNTIF($F$592:$F$593,"&lt;&gt;")&gt;0)</formula>
    </cfRule>
  </conditionalFormatting>
  <conditionalFormatting sqref="F579:K579">
    <cfRule type="expression" dxfId="663" priority="613" stopIfTrue="1">
      <formula>AND(ISBLANK($F$579),COUNTIF($F$592:$F$593,"&lt;&gt;")&gt;0)</formula>
    </cfRule>
    <cfRule type="expression" dxfId="662" priority="595" stopIfTrue="1">
      <formula>AND(COUNTIF($F574:$F591,"&lt;&gt;")&gt;0,COUNTIF($F$592:$F$593,"&lt;&gt;")&gt;0)</formula>
    </cfRule>
  </conditionalFormatting>
  <conditionalFormatting sqref="F580:K580">
    <cfRule type="expression" dxfId="661" priority="612" stopIfTrue="1">
      <formula>AND(ISBLANK($F$580),COUNTIF($F$592:$F$593,"&lt;&gt;")&gt;0)</formula>
    </cfRule>
    <cfRule type="expression" dxfId="660" priority="594" stopIfTrue="1">
      <formula>AND(COUNTIF($F574:$F591,"&lt;&gt;")&gt;0,COUNTIF($F$592:$F$593,"&lt;&gt;")&gt;0)</formula>
    </cfRule>
  </conditionalFormatting>
  <conditionalFormatting sqref="F581:K581">
    <cfRule type="expression" dxfId="659" priority="593" stopIfTrue="1">
      <formula>AND(COUNTIF($F574:$F591,"&lt;&gt;")&gt;0,COUNTIF($F$592:$F$593,"&lt;&gt;")&gt;0)</formula>
    </cfRule>
    <cfRule type="expression" dxfId="658" priority="611" stopIfTrue="1">
      <formula>AND(ISBLANK($F$581),COUNTIF($F$592:$F$593,"&lt;&gt;")&gt;0)</formula>
    </cfRule>
  </conditionalFormatting>
  <conditionalFormatting sqref="F582:K582">
    <cfRule type="expression" dxfId="657" priority="592" stopIfTrue="1">
      <formula>AND(COUNTIF($F574:$F591,"&lt;&gt;")&gt;0,COUNTIF($F$592:$F$593,"&lt;&gt;")&gt;0)</formula>
    </cfRule>
    <cfRule type="expression" dxfId="656" priority="610" stopIfTrue="1">
      <formula>AND(ISBLANK($F$582),COUNTIF($F$592:$F$593,"&lt;&gt;")&gt;0)</formula>
    </cfRule>
  </conditionalFormatting>
  <conditionalFormatting sqref="F583:K583">
    <cfRule type="expression" dxfId="655" priority="609" stopIfTrue="1">
      <formula>AND(ISBLANK($F$583),COUNTIF($F$592:$F$593,"&lt;&gt;")&gt;0)</formula>
    </cfRule>
    <cfRule type="expression" dxfId="654" priority="591" stopIfTrue="1">
      <formula>AND(COUNTIF($F574:$F591,"&lt;&gt;")&gt;0,COUNTIF($F$592:$F$593,"&lt;&gt;")&gt;0)</formula>
    </cfRule>
  </conditionalFormatting>
  <conditionalFormatting sqref="F584:K584">
    <cfRule type="expression" dxfId="653" priority="608" stopIfTrue="1">
      <formula>AND(ISBLANK($F$584),COUNTIF($F$592:$F$593,"&lt;&gt;")&gt;0)</formula>
    </cfRule>
    <cfRule type="expression" dxfId="652" priority="590" stopIfTrue="1">
      <formula>AND(COUNTIF($F574:$F591,"&lt;&gt;")&gt;0,COUNTIF($F$592:$F$593,"&lt;&gt;")&gt;0)</formula>
    </cfRule>
  </conditionalFormatting>
  <conditionalFormatting sqref="F585:K585">
    <cfRule type="expression" dxfId="651" priority="607" stopIfTrue="1">
      <formula>AND(ISBLANK($F$585),COUNTIF($F$592:$F$593,"&lt;&gt;")&gt;0)</formula>
    </cfRule>
    <cfRule type="expression" dxfId="650" priority="589" stopIfTrue="1">
      <formula>AND(COUNTIF($F574:$F591,"&lt;&gt;")&gt;0,COUNTIF($F$592:$F$593,"&lt;&gt;")&gt;0)</formula>
    </cfRule>
  </conditionalFormatting>
  <conditionalFormatting sqref="F586:K586">
    <cfRule type="expression" dxfId="649" priority="606" stopIfTrue="1">
      <formula>AND(ISBLANK($F$586),COUNTIF($F$592:$F$593,"&lt;&gt;")&gt;0)</formula>
    </cfRule>
    <cfRule type="expression" dxfId="648" priority="588" stopIfTrue="1">
      <formula>AND(COUNTIF($F574:$F591,"&lt;&gt;")&gt;0,COUNTIF($F$592:$F$593,"&lt;&gt;")&gt;0)</formula>
    </cfRule>
  </conditionalFormatting>
  <conditionalFormatting sqref="F587:K587">
    <cfRule type="expression" dxfId="647" priority="587" stopIfTrue="1">
      <formula>AND(COUNTIF($F574:$F591,"&lt;&gt;")&gt;0,COUNTIF($F$592:$F$593,"&lt;&gt;")&gt;0)</formula>
    </cfRule>
    <cfRule type="expression" dxfId="646" priority="605" stopIfTrue="1">
      <formula>AND(ISBLANK($F$587),COUNTIF($F$592:$F$593,"&lt;&gt;")&gt;0)</formula>
    </cfRule>
  </conditionalFormatting>
  <conditionalFormatting sqref="F588:K588">
    <cfRule type="expression" dxfId="645" priority="604" stopIfTrue="1">
      <formula>AND(ISBLANK($F$588),COUNTIF($F$592:$F$593,"&lt;&gt;")&gt;0)</formula>
    </cfRule>
    <cfRule type="expression" dxfId="644" priority="586" stopIfTrue="1">
      <formula>AND(COUNTIF($F574:$F591,"&lt;&gt;")&gt;0,COUNTIF($F$592:$F$593,"&lt;&gt;")&gt;0)</formula>
    </cfRule>
  </conditionalFormatting>
  <conditionalFormatting sqref="F589:K589">
    <cfRule type="expression" dxfId="643" priority="603" stopIfTrue="1">
      <formula>AND(ISBLANK($F$589),COUNTIF($F$592:$F$593,"&lt;&gt;")&gt;0)</formula>
    </cfRule>
    <cfRule type="expression" dxfId="642" priority="585" stopIfTrue="1">
      <formula>AND(COUNTIF($F574:$F591,"&lt;&gt;")&gt;0,COUNTIF($F$592:$F$593,"&lt;&gt;")&gt;0)</formula>
    </cfRule>
  </conditionalFormatting>
  <conditionalFormatting sqref="F590:K590">
    <cfRule type="expression" dxfId="641" priority="584" stopIfTrue="1">
      <formula>AND(COUNTIF($F574:$F591,"&lt;&gt;")&gt;0,COUNTIF($F$592:$F$593,"&lt;&gt;")&gt;0)</formula>
    </cfRule>
    <cfRule type="expression" dxfId="640" priority="602" stopIfTrue="1">
      <formula>AND(ISBLANK($F$590),COUNTIF($F$592:$F$593,"&lt;&gt;")&gt;0)</formula>
    </cfRule>
  </conditionalFormatting>
  <conditionalFormatting sqref="F591:K591">
    <cfRule type="expression" dxfId="639" priority="601" stopIfTrue="1">
      <formula>AND(ISBLANK($F$591),COUNTIF($F$592:$F$593,"&lt;&gt;")&gt;0)</formula>
    </cfRule>
    <cfRule type="expression" dxfId="638" priority="583" stopIfTrue="1">
      <formula>AND(COUNTIF($F574:$F591,"&lt;&gt;")&gt;0,COUNTIF($F$592:$F$593,"&lt;&gt;")&gt;0)</formula>
    </cfRule>
  </conditionalFormatting>
  <conditionalFormatting sqref="F592:K592">
    <cfRule type="expression" dxfId="637" priority="582" stopIfTrue="1">
      <formula>OR(COUNTIF($F574:$F591,"&lt;&gt;")&gt;0,AND(ISBLANK($F592),COUNTIF($F$592:$F$593,"&lt;&gt;")=1))</formula>
    </cfRule>
    <cfRule type="expression" dxfId="636" priority="580" stopIfTrue="1">
      <formula>OR(AND(COUNTIF($F574:$F591,"&lt;&gt;")&gt;0,COUNTIF($F$592:$F$593,"&lt;&gt;")&gt;0),COUNTIF($F$592:$F$593,"&lt;&gt;")&gt;1)</formula>
    </cfRule>
  </conditionalFormatting>
  <conditionalFormatting sqref="F593:K593">
    <cfRule type="expression" dxfId="635" priority="579" stopIfTrue="1">
      <formula>OR(AND(COUNTIF($F574:$F591,"&lt;&gt;")&gt;0,COUNTIF($F$592:$F$593,"&lt;&gt;")&gt;0),COUNTIF($F$592:$F$593,"&lt;&gt;")&gt;1)</formula>
    </cfRule>
    <cfRule type="expression" dxfId="634" priority="581" stopIfTrue="1">
      <formula>OR(COUNTIF($F574:$F591,"&lt;&gt;")&gt;0,AND(ISBLANK($F593),COUNTIF($F$592:$F$593,"&lt;&gt;")=1))</formula>
    </cfRule>
  </conditionalFormatting>
  <conditionalFormatting sqref="F594:K594">
    <cfRule type="expression" dxfId="633" priority="562" stopIfTrue="1">
      <formula>AND(COUNTIF($F594:$F608,"&lt;&gt;")&gt;0,COUNTIF($F$609:$F$610,"&lt;&gt;")&gt;0)</formula>
    </cfRule>
    <cfRule type="expression" dxfId="632" priority="577" stopIfTrue="1">
      <formula>AND(ISBLANK($F$594),COUNTIF($F$609:$F$610,"&lt;&gt;")&gt;0)</formula>
    </cfRule>
  </conditionalFormatting>
  <conditionalFormatting sqref="F595:K595">
    <cfRule type="expression" dxfId="631" priority="576" stopIfTrue="1">
      <formula>AND(ISBLANK($F$595),COUNTIF($F$609:$F$610,"&lt;&gt;")&gt;0)</formula>
    </cfRule>
    <cfRule type="expression" dxfId="630" priority="561" stopIfTrue="1">
      <formula>AND(COUNTIF($F594:$F608,"&lt;&gt;")&gt;0,COUNTIF($F$609:$F$610,"&lt;&gt;")&gt;0)</formula>
    </cfRule>
  </conditionalFormatting>
  <conditionalFormatting sqref="F596:K596">
    <cfRule type="expression" dxfId="629" priority="575" stopIfTrue="1">
      <formula>AND(ISBLANK($F$596),COUNTIF($F$609:$F$610,"&lt;&gt;")&gt;0)</formula>
    </cfRule>
    <cfRule type="expression" dxfId="628" priority="560" stopIfTrue="1">
      <formula>AND(COUNTIF($F594:$F608,"&lt;&gt;")&gt;0,COUNTIF($F$609:$F$610,"&lt;&gt;")&gt;0)</formula>
    </cfRule>
  </conditionalFormatting>
  <conditionalFormatting sqref="F597:K597">
    <cfRule type="expression" dxfId="627" priority="574" stopIfTrue="1">
      <formula>AND(ISBLANK($F$597),COUNTIF($F$609:$F$610,"&lt;&gt;")&gt;0)</formula>
    </cfRule>
    <cfRule type="expression" dxfId="626" priority="559" stopIfTrue="1">
      <formula>AND(COUNTIF($F594:$F608,"&lt;&gt;")&gt;0,COUNTIF($F$609:$F$610,"&lt;&gt;")&gt;0)</formula>
    </cfRule>
  </conditionalFormatting>
  <conditionalFormatting sqref="F598:K598">
    <cfRule type="expression" dxfId="625" priority="573" stopIfTrue="1">
      <formula>AND(ISBLANK($F$598),COUNTIF($F$609:$F$610,"&lt;&gt;")&gt;0)</formula>
    </cfRule>
    <cfRule type="expression" dxfId="624" priority="558" stopIfTrue="1">
      <formula>AND(COUNTIF($F594:$F608,"&lt;&gt;")&gt;0,COUNTIF($F$609:$F$610,"&lt;&gt;")&gt;0)</formula>
    </cfRule>
  </conditionalFormatting>
  <conditionalFormatting sqref="F599:K599">
    <cfRule type="expression" dxfId="623" priority="572" stopIfTrue="1">
      <formula>AND(ISBLANK($F$599),COUNTIF($F$609:$F$610,"&lt;&gt;")&gt;0)</formula>
    </cfRule>
    <cfRule type="expression" dxfId="622" priority="557" stopIfTrue="1">
      <formula>AND(COUNTIF($F594:$F608,"&lt;&gt;")&gt;0,COUNTIF($F$609:$F$610,"&lt;&gt;")&gt;0)</formula>
    </cfRule>
  </conditionalFormatting>
  <conditionalFormatting sqref="F600:K600">
    <cfRule type="expression" dxfId="621" priority="571" stopIfTrue="1">
      <formula>AND(ISBLANK($F$600),COUNTIF($F$609:$F$610,"&lt;&gt;")&gt;0)</formula>
    </cfRule>
    <cfRule type="expression" dxfId="620" priority="556" stopIfTrue="1">
      <formula>AND(COUNTIF($F594:$F608,"&lt;&gt;")&gt;0,COUNTIF($F$609:$F$610,"&lt;&gt;")&gt;0)</formula>
    </cfRule>
  </conditionalFormatting>
  <conditionalFormatting sqref="F601:K601">
    <cfRule type="expression" dxfId="619" priority="570" stopIfTrue="1">
      <formula>AND(ISBLANK($F$601),COUNTIF($F$609:$F$610,"&lt;&gt;")&gt;0)</formula>
    </cfRule>
    <cfRule type="expression" dxfId="618" priority="555" stopIfTrue="1">
      <formula>AND(COUNTIF($F594:$F608,"&lt;&gt;")&gt;0,COUNTIF($F$609:$F$610,"&lt;&gt;")&gt;0)</formula>
    </cfRule>
  </conditionalFormatting>
  <conditionalFormatting sqref="F602:K602">
    <cfRule type="expression" dxfId="617" priority="554" stopIfTrue="1">
      <formula>AND(COUNTIF($F594:$F608,"&lt;&gt;")&gt;0,COUNTIF($F$609:$F$610,"&lt;&gt;")&gt;0)</formula>
    </cfRule>
    <cfRule type="expression" dxfId="616" priority="569" stopIfTrue="1">
      <formula>AND(ISBLANK($F$602),COUNTIF($F$609:$F$610,"&lt;&gt;")&gt;0)</formula>
    </cfRule>
  </conditionalFormatting>
  <conditionalFormatting sqref="F603:K603">
    <cfRule type="expression" dxfId="615" priority="568" stopIfTrue="1">
      <formula>AND(ISBLANK($F$603),COUNTIF($F$609:$F$610,"&lt;&gt;")&gt;0)</formula>
    </cfRule>
    <cfRule type="expression" dxfId="614" priority="553" stopIfTrue="1">
      <formula>AND(COUNTIF($F594:$F608,"&lt;&gt;")&gt;0,COUNTIF($F$609:$F$610,"&lt;&gt;")&gt;0)</formula>
    </cfRule>
  </conditionalFormatting>
  <conditionalFormatting sqref="F604:K604">
    <cfRule type="expression" dxfId="613" priority="552" stopIfTrue="1">
      <formula>AND(COUNTIF($F594:$F608,"&lt;&gt;")&gt;0,COUNTIF($F$609:$F$610,"&lt;&gt;")&gt;0)</formula>
    </cfRule>
    <cfRule type="expression" dxfId="612" priority="567" stopIfTrue="1">
      <formula>AND(ISBLANK($F$604),COUNTIF($F$609:$F$610,"&lt;&gt;")&gt;0)</formula>
    </cfRule>
  </conditionalFormatting>
  <conditionalFormatting sqref="F605:K605">
    <cfRule type="expression" dxfId="611" priority="551" stopIfTrue="1">
      <formula>AND(COUNTIF($F594:$F608,"&lt;&gt;")&gt;0,COUNTIF($F$609:$F$610,"&lt;&gt;")&gt;0)</formula>
    </cfRule>
    <cfRule type="expression" dxfId="610" priority="566" stopIfTrue="1">
      <formula>AND(ISBLANK($F$605),COUNTIF($F$609:$F$610,"&lt;&gt;")&gt;0)</formula>
    </cfRule>
  </conditionalFormatting>
  <conditionalFormatting sqref="F606:K606">
    <cfRule type="expression" dxfId="609" priority="550" stopIfTrue="1">
      <formula>AND(COUNTIF($F594:$F608,"&lt;&gt;")&gt;0,COUNTIF($F$609:$F$610,"&lt;&gt;")&gt;0)</formula>
    </cfRule>
    <cfRule type="expression" dxfId="608" priority="565" stopIfTrue="1">
      <formula>AND(ISBLANK($F$606),COUNTIF($F$609:$F$610,"&lt;&gt;")&gt;0)</formula>
    </cfRule>
  </conditionalFormatting>
  <conditionalFormatting sqref="F607:K607">
    <cfRule type="expression" dxfId="607" priority="549" stopIfTrue="1">
      <formula>AND(COUNTIF($F594:$F608,"&lt;&gt;")&gt;0,COUNTIF($F$609:$F$610,"&lt;&gt;")&gt;0)</formula>
    </cfRule>
    <cfRule type="expression" dxfId="606" priority="564" stopIfTrue="1">
      <formula>AND(ISBLANK($F$607),COUNTIF($F$609:$F$610,"&lt;&gt;")&gt;0)</formula>
    </cfRule>
  </conditionalFormatting>
  <conditionalFormatting sqref="F608:K608">
    <cfRule type="expression" dxfId="605" priority="563" stopIfTrue="1">
      <formula>AND(ISBLANK($F$608),COUNTIF($F$609:$F$610,"&lt;&gt;")&gt;0)</formula>
    </cfRule>
    <cfRule type="expression" dxfId="604" priority="548" stopIfTrue="1">
      <formula>AND(COUNTIF($F594:$F608,"&lt;&gt;")&gt;0,COUNTIF($F$609:$F$610,"&lt;&gt;")&gt;0)</formula>
    </cfRule>
  </conditionalFormatting>
  <conditionalFormatting sqref="F609:K609">
    <cfRule type="expression" dxfId="603" priority="545" stopIfTrue="1">
      <formula>OR(AND(COUNTIF($F594:$F608,"&lt;&gt;")&gt;0,COUNTIF($F$609:$F$610,"&lt;&gt;")&gt;0),COUNTIF($F$609:$F$610,"&lt;&gt;")&gt;1)</formula>
    </cfRule>
    <cfRule type="expression" dxfId="602" priority="547" stopIfTrue="1">
      <formula>OR(COUNTIF($F594:$F608,"&lt;&gt;")&gt;0,AND(ISBLANK($F609),COUNTIF($F$609:$F$610,"&lt;&gt;")=1))</formula>
    </cfRule>
  </conditionalFormatting>
  <conditionalFormatting sqref="F610:K610">
    <cfRule type="expression" dxfId="601" priority="544" stopIfTrue="1">
      <formula>OR(AND(COUNTIF($F594:$F608,"&lt;&gt;")&gt;0,COUNTIF($F$609:$F$610,"&lt;&gt;")&gt;0),COUNTIF($F$609:$F$610,"&lt;&gt;")&gt;1)</formula>
    </cfRule>
    <cfRule type="expression" dxfId="600" priority="546" stopIfTrue="1">
      <formula>OR(COUNTIF($F594:$F608,"&lt;&gt;")&gt;0,AND(ISBLANK($F610),COUNTIF($F$609:$F$610,"&lt;&gt;")=1))</formula>
    </cfRule>
  </conditionalFormatting>
  <conditionalFormatting sqref="F611:K611">
    <cfRule type="expression" dxfId="599" priority="542" stopIfTrue="1">
      <formula>AND(ISBLANK($F$611),COUNTIF($F$642:$F$643,"&lt;&gt;")&gt;0)</formula>
    </cfRule>
    <cfRule type="expression" dxfId="598" priority="511" stopIfTrue="1">
      <formula>AND(COUNTIF($F611:$F641,"&lt;&gt;")&gt;0,COUNTIF($F$642:$F$643,"&lt;&gt;")&gt;0)</formula>
    </cfRule>
  </conditionalFormatting>
  <conditionalFormatting sqref="F612:K612">
    <cfRule type="expression" dxfId="597" priority="510" stopIfTrue="1">
      <formula>AND(COUNTIF($F611:$F641,"&lt;&gt;")&gt;0,COUNTIF($F$642:$F$643,"&lt;&gt;")&gt;0)</formula>
    </cfRule>
    <cfRule type="expression" dxfId="596" priority="541" stopIfTrue="1">
      <formula>AND(ISBLANK($F$612),COUNTIF($F$642:$F$643,"&lt;&gt;")&gt;0)</formula>
    </cfRule>
  </conditionalFormatting>
  <conditionalFormatting sqref="F613:K613">
    <cfRule type="expression" dxfId="595" priority="540" stopIfTrue="1">
      <formula>AND(ISBLANK($F$613),COUNTIF($F$642:$F$643,"&lt;&gt;")&gt;0)</formula>
    </cfRule>
    <cfRule type="expression" dxfId="594" priority="509" stopIfTrue="1">
      <formula>AND(COUNTIF($F611:$F641,"&lt;&gt;")&gt;0,COUNTIF($F$642:$F$643,"&lt;&gt;")&gt;0)</formula>
    </cfRule>
  </conditionalFormatting>
  <conditionalFormatting sqref="F614:K614">
    <cfRule type="expression" dxfId="593" priority="539" stopIfTrue="1">
      <formula>AND(ISBLANK($F$614),COUNTIF($F$642:$F$643,"&lt;&gt;")&gt;0)</formula>
    </cfRule>
    <cfRule type="expression" dxfId="592" priority="508" stopIfTrue="1">
      <formula>AND(COUNTIF($F611:$F641,"&lt;&gt;")&gt;0,COUNTIF($F$642:$F$643,"&lt;&gt;")&gt;0)</formula>
    </cfRule>
  </conditionalFormatting>
  <conditionalFormatting sqref="F615:K615">
    <cfRule type="expression" dxfId="591" priority="538" stopIfTrue="1">
      <formula>AND(ISBLANK($F$615),COUNTIF($F$642:$F$643,"&lt;&gt;")&gt;0)</formula>
    </cfRule>
    <cfRule type="expression" dxfId="590" priority="507" stopIfTrue="1">
      <formula>AND(COUNTIF($F611:$F641,"&lt;&gt;")&gt;0,COUNTIF($F$642:$F$643,"&lt;&gt;")&gt;0)</formula>
    </cfRule>
  </conditionalFormatting>
  <conditionalFormatting sqref="F616:K616">
    <cfRule type="expression" dxfId="589" priority="537" stopIfTrue="1">
      <formula>AND(ISBLANK($F$616),COUNTIF($F$642:$F$643,"&lt;&gt;")&gt;0)</formula>
    </cfRule>
    <cfRule type="expression" dxfId="588" priority="506" stopIfTrue="1">
      <formula>AND(COUNTIF($F611:$F641,"&lt;&gt;")&gt;0,COUNTIF($F$642:$F$643,"&lt;&gt;")&gt;0)</formula>
    </cfRule>
  </conditionalFormatting>
  <conditionalFormatting sqref="F617:K617">
    <cfRule type="expression" dxfId="587" priority="536" stopIfTrue="1">
      <formula>AND(ISBLANK($F$617),COUNTIF($F$642:$F$643,"&lt;&gt;")&gt;0)</formula>
    </cfRule>
    <cfRule type="expression" dxfId="586" priority="505" stopIfTrue="1">
      <formula>AND(COUNTIF($F611:$F641,"&lt;&gt;")&gt;0,COUNTIF($F$642:$F$643,"&lt;&gt;")&gt;0)</formula>
    </cfRule>
  </conditionalFormatting>
  <conditionalFormatting sqref="F618:K618">
    <cfRule type="expression" dxfId="585" priority="535" stopIfTrue="1">
      <formula>AND(ISBLANK($F$618),COUNTIF($F$642:$F$643,"&lt;&gt;")&gt;0)</formula>
    </cfRule>
    <cfRule type="expression" dxfId="584" priority="504" stopIfTrue="1">
      <formula>AND(COUNTIF($F611:$F641,"&lt;&gt;")&gt;0,COUNTIF($F$642:$F$643,"&lt;&gt;")&gt;0)</formula>
    </cfRule>
  </conditionalFormatting>
  <conditionalFormatting sqref="F619:K619">
    <cfRule type="expression" dxfId="583" priority="534" stopIfTrue="1">
      <formula>AND(ISBLANK($F$619),COUNTIF($F$642:$F$643,"&lt;&gt;")&gt;0)</formula>
    </cfRule>
    <cfRule type="expression" dxfId="582" priority="503" stopIfTrue="1">
      <formula>AND(COUNTIF($F611:$F641,"&lt;&gt;")&gt;0,COUNTIF($F$642:$F$643,"&lt;&gt;")&gt;0)</formula>
    </cfRule>
  </conditionalFormatting>
  <conditionalFormatting sqref="F620:K620">
    <cfRule type="expression" dxfId="581" priority="533" stopIfTrue="1">
      <formula>AND(ISBLANK($F$620),COUNTIF($F$642:$F$643,"&lt;&gt;")&gt;0)</formula>
    </cfRule>
    <cfRule type="expression" dxfId="580" priority="502" stopIfTrue="1">
      <formula>AND(COUNTIF($F611:$F641,"&lt;&gt;")&gt;0,COUNTIF($F$642:$F$643,"&lt;&gt;")&gt;0)</formula>
    </cfRule>
  </conditionalFormatting>
  <conditionalFormatting sqref="F621:K621">
    <cfRule type="expression" dxfId="579" priority="532" stopIfTrue="1">
      <formula>AND(ISBLANK($F$621),COUNTIF($F$642:$F$643,"&lt;&gt;")&gt;0)</formula>
    </cfRule>
    <cfRule type="expression" dxfId="578" priority="501" stopIfTrue="1">
      <formula>AND(COUNTIF($F611:$F641,"&lt;&gt;")&gt;0,COUNTIF($F$642:$F$643,"&lt;&gt;")&gt;0)</formula>
    </cfRule>
  </conditionalFormatting>
  <conditionalFormatting sqref="F622:K622">
    <cfRule type="expression" dxfId="577" priority="531" stopIfTrue="1">
      <formula>AND(ISBLANK($F$622),COUNTIF($F$642:$F$643,"&lt;&gt;")&gt;0)</formula>
    </cfRule>
    <cfRule type="expression" dxfId="576" priority="500" stopIfTrue="1">
      <formula>AND(COUNTIF($F611:$F641,"&lt;&gt;")&gt;0,COUNTIF($F$642:$F$643,"&lt;&gt;")&gt;0)</formula>
    </cfRule>
  </conditionalFormatting>
  <conditionalFormatting sqref="F623:K623">
    <cfRule type="expression" dxfId="575" priority="499" stopIfTrue="1">
      <formula>AND(COUNTIF($F611:$F641,"&lt;&gt;")&gt;0,COUNTIF($F$642:$F$643,"&lt;&gt;")&gt;0)</formula>
    </cfRule>
    <cfRule type="expression" dxfId="574" priority="530" stopIfTrue="1">
      <formula>AND(ISBLANK($F$623),COUNTIF($F$642:$F$643,"&lt;&gt;")&gt;0)</formula>
    </cfRule>
  </conditionalFormatting>
  <conditionalFormatting sqref="F624:K624">
    <cfRule type="expression" dxfId="573" priority="498" stopIfTrue="1">
      <formula>AND(COUNTIF($F611:$F641,"&lt;&gt;")&gt;0,COUNTIF($F$642:$F$643,"&lt;&gt;")&gt;0)</formula>
    </cfRule>
    <cfRule type="expression" dxfId="572" priority="529" stopIfTrue="1">
      <formula>AND(ISBLANK($F$624),COUNTIF($F$642:$F$643,"&lt;&gt;")&gt;0)</formula>
    </cfRule>
  </conditionalFormatting>
  <conditionalFormatting sqref="F625:K625">
    <cfRule type="expression" dxfId="571" priority="528" stopIfTrue="1">
      <formula>AND(ISBLANK($F$625),COUNTIF($F$642:$F$643,"&lt;&gt;")&gt;0)</formula>
    </cfRule>
    <cfRule type="expression" dxfId="570" priority="497" stopIfTrue="1">
      <formula>AND(COUNTIF($F611:$F641,"&lt;&gt;")&gt;0,COUNTIF($F$642:$F$643,"&lt;&gt;")&gt;0)</formula>
    </cfRule>
  </conditionalFormatting>
  <conditionalFormatting sqref="F626:K626">
    <cfRule type="expression" dxfId="569" priority="527" stopIfTrue="1">
      <formula>AND(ISBLANK($F$626),COUNTIF($F$642:$F$643,"&lt;&gt;")&gt;0)</formula>
    </cfRule>
    <cfRule type="expression" dxfId="568" priority="496" stopIfTrue="1">
      <formula>AND(COUNTIF($F611:$F641,"&lt;&gt;")&gt;0,COUNTIF($F$642:$F$643,"&lt;&gt;")&gt;0)</formula>
    </cfRule>
  </conditionalFormatting>
  <conditionalFormatting sqref="F627:K627">
    <cfRule type="expression" dxfId="567" priority="495" stopIfTrue="1">
      <formula>AND(COUNTIF($F611:$F641,"&lt;&gt;")&gt;0,COUNTIF($F$642:$F$643,"&lt;&gt;")&gt;0)</formula>
    </cfRule>
    <cfRule type="expression" dxfId="566" priority="526" stopIfTrue="1">
      <formula>AND(ISBLANK($F$627),COUNTIF($F$642:$F$643,"&lt;&gt;")&gt;0)</formula>
    </cfRule>
  </conditionalFormatting>
  <conditionalFormatting sqref="F628:K628">
    <cfRule type="expression" dxfId="565" priority="494" stopIfTrue="1">
      <formula>AND(COUNTIF($F611:$F641,"&lt;&gt;")&gt;0,COUNTIF($F$642:$F$643,"&lt;&gt;")&gt;0)</formula>
    </cfRule>
    <cfRule type="expression" dxfId="564" priority="525" stopIfTrue="1">
      <formula>AND(ISBLANK($F$628),COUNTIF($F$642:$F$643,"&lt;&gt;")&gt;0)</formula>
    </cfRule>
  </conditionalFormatting>
  <conditionalFormatting sqref="F629:K629">
    <cfRule type="expression" dxfId="563" priority="493" stopIfTrue="1">
      <formula>AND(COUNTIF($F611:$F641,"&lt;&gt;")&gt;0,COUNTIF($F$642:$F$643,"&lt;&gt;")&gt;0)</formula>
    </cfRule>
    <cfRule type="expression" dxfId="562" priority="524" stopIfTrue="1">
      <formula>AND(ISBLANK($F$629),COUNTIF($F$642:$F$643,"&lt;&gt;")&gt;0)</formula>
    </cfRule>
  </conditionalFormatting>
  <conditionalFormatting sqref="F630:K630">
    <cfRule type="expression" dxfId="561" priority="492" stopIfTrue="1">
      <formula>AND(COUNTIF($F611:$F641,"&lt;&gt;")&gt;0,COUNTIF($F$642:$F$643,"&lt;&gt;")&gt;0)</formula>
    </cfRule>
    <cfRule type="expression" dxfId="560" priority="523" stopIfTrue="1">
      <formula>AND(ISBLANK($F$630),COUNTIF($F$642:$F$643,"&lt;&gt;")&gt;0)</formula>
    </cfRule>
  </conditionalFormatting>
  <conditionalFormatting sqref="F631:K631">
    <cfRule type="expression" dxfId="559" priority="522" stopIfTrue="1">
      <formula>AND(ISBLANK($F$631),COUNTIF($F$642:$F$643,"&lt;&gt;")&gt;0)</formula>
    </cfRule>
    <cfRule type="expression" dxfId="558" priority="491" stopIfTrue="1">
      <formula>AND(COUNTIF($F611:$F641,"&lt;&gt;")&gt;0,COUNTIF($F$642:$F$643,"&lt;&gt;")&gt;0)</formula>
    </cfRule>
  </conditionalFormatting>
  <conditionalFormatting sqref="F632:K632">
    <cfRule type="expression" dxfId="557" priority="521" stopIfTrue="1">
      <formula>AND(ISBLANK($F$632),COUNTIF($F$642:$F$643,"&lt;&gt;")&gt;0)</formula>
    </cfRule>
    <cfRule type="expression" dxfId="556" priority="490" stopIfTrue="1">
      <formula>AND(COUNTIF($F611:$F641,"&lt;&gt;")&gt;0,COUNTIF($F$642:$F$643,"&lt;&gt;")&gt;0)</formula>
    </cfRule>
  </conditionalFormatting>
  <conditionalFormatting sqref="F633:K633">
    <cfRule type="expression" dxfId="555" priority="489" stopIfTrue="1">
      <formula>AND(COUNTIF($F611:$F641,"&lt;&gt;")&gt;0,COUNTIF($F$642:$F$643,"&lt;&gt;")&gt;0)</formula>
    </cfRule>
    <cfRule type="expression" dxfId="554" priority="520" stopIfTrue="1">
      <formula>AND(ISBLANK($F$633),COUNTIF($F$642:$F$643,"&lt;&gt;")&gt;0)</formula>
    </cfRule>
  </conditionalFormatting>
  <conditionalFormatting sqref="F634:K634">
    <cfRule type="expression" dxfId="553" priority="488" stopIfTrue="1">
      <formula>AND(COUNTIF($F611:$F641,"&lt;&gt;")&gt;0,COUNTIF($F$642:$F$643,"&lt;&gt;")&gt;0)</formula>
    </cfRule>
    <cfRule type="expression" dxfId="552" priority="519" stopIfTrue="1">
      <formula>AND(ISBLANK($F$634),COUNTIF($F$642:$F$643,"&lt;&gt;")&gt;0)</formula>
    </cfRule>
  </conditionalFormatting>
  <conditionalFormatting sqref="F635:K635">
    <cfRule type="expression" dxfId="551" priority="487" stopIfTrue="1">
      <formula>AND(COUNTIF($F611:$F641,"&lt;&gt;")&gt;0,COUNTIF($F$642:$F$643,"&lt;&gt;")&gt;0)</formula>
    </cfRule>
    <cfRule type="expression" dxfId="550" priority="518" stopIfTrue="1">
      <formula>AND(ISBLANK($F$635),COUNTIF($F$642:$F$643,"&lt;&gt;")&gt;0)</formula>
    </cfRule>
  </conditionalFormatting>
  <conditionalFormatting sqref="F636:K636">
    <cfRule type="expression" dxfId="549" priority="486" stopIfTrue="1">
      <formula>AND(COUNTIF($F611:$F641,"&lt;&gt;")&gt;0,COUNTIF($F$642:$F$643,"&lt;&gt;")&gt;0)</formula>
    </cfRule>
    <cfRule type="expression" dxfId="548" priority="517" stopIfTrue="1">
      <formula>AND(ISBLANK($F$636),COUNTIF($F$642:$F$643,"&lt;&gt;")&gt;0)</formula>
    </cfRule>
  </conditionalFormatting>
  <conditionalFormatting sqref="F637:K637">
    <cfRule type="expression" dxfId="547" priority="485" stopIfTrue="1">
      <formula>AND(COUNTIF($F611:$F641,"&lt;&gt;")&gt;0,COUNTIF($F$642:$F$643,"&lt;&gt;")&gt;0)</formula>
    </cfRule>
    <cfRule type="expression" dxfId="546" priority="516" stopIfTrue="1">
      <formula>AND(ISBLANK($F$637),COUNTIF($F$642:$F$643,"&lt;&gt;")&gt;0)</formula>
    </cfRule>
  </conditionalFormatting>
  <conditionalFormatting sqref="F638:K638">
    <cfRule type="expression" dxfId="545" priority="515" stopIfTrue="1">
      <formula>AND(ISBLANK($F$638),COUNTIF($F$642:$F$643,"&lt;&gt;")&gt;0)</formula>
    </cfRule>
    <cfRule type="expression" dxfId="544" priority="484" stopIfTrue="1">
      <formula>AND(COUNTIF($F611:$F641,"&lt;&gt;")&gt;0,COUNTIF($F$642:$F$643,"&lt;&gt;")&gt;0)</formula>
    </cfRule>
  </conditionalFormatting>
  <conditionalFormatting sqref="F639:K639">
    <cfRule type="expression" dxfId="543" priority="514" stopIfTrue="1">
      <formula>AND(ISBLANK($F$639),COUNTIF($F$642:$F$643,"&lt;&gt;")&gt;0)</formula>
    </cfRule>
    <cfRule type="expression" dxfId="542" priority="483" stopIfTrue="1">
      <formula>AND(COUNTIF($F611:$F641,"&lt;&gt;")&gt;0,COUNTIF($F$642:$F$643,"&lt;&gt;")&gt;0)</formula>
    </cfRule>
  </conditionalFormatting>
  <conditionalFormatting sqref="F640:K640">
    <cfRule type="expression" dxfId="541" priority="513" stopIfTrue="1">
      <formula>AND(ISBLANK($F$640),COUNTIF($F$642:$F$643,"&lt;&gt;")&gt;0)</formula>
    </cfRule>
    <cfRule type="expression" dxfId="540" priority="482" stopIfTrue="1">
      <formula>AND(COUNTIF($F611:$F641,"&lt;&gt;")&gt;0,COUNTIF($F$642:$F$643,"&lt;&gt;")&gt;0)</formula>
    </cfRule>
  </conditionalFormatting>
  <conditionalFormatting sqref="F641:K641">
    <cfRule type="expression" dxfId="539" priority="512" stopIfTrue="1">
      <formula>AND(ISBLANK($F$641),COUNTIF($F$642:$F$643,"&lt;&gt;")&gt;0)</formula>
    </cfRule>
    <cfRule type="expression" dxfId="538" priority="481" stopIfTrue="1">
      <formula>AND(COUNTIF($F611:$F641,"&lt;&gt;")&gt;0,COUNTIF($F$642:$F$643,"&lt;&gt;")&gt;0)</formula>
    </cfRule>
  </conditionalFormatting>
  <conditionalFormatting sqref="F642:K642">
    <cfRule type="expression" dxfId="537" priority="478" stopIfTrue="1">
      <formula>OR(AND(COUNTIF($F611:$F641,"&lt;&gt;")&gt;0,COUNTIF($F$642:$F$643,"&lt;&gt;")&gt;0),COUNTIF($F$642:$F$643,"&lt;&gt;")&gt;1)</formula>
    </cfRule>
    <cfRule type="expression" dxfId="536" priority="480" stopIfTrue="1">
      <formula>OR(COUNTIF($F611:$F641,"&lt;&gt;")&gt;0,AND(ISBLANK($F642),COUNTIF($F$642:$F$643,"&lt;&gt;")=1))</formula>
    </cfRule>
  </conditionalFormatting>
  <conditionalFormatting sqref="F643:K643">
    <cfRule type="expression" dxfId="535" priority="477" stopIfTrue="1">
      <formula>OR(AND(COUNTIF($F611:$F641,"&lt;&gt;")&gt;0,COUNTIF($F$642:$F$643,"&lt;&gt;")&gt;0),COUNTIF($F$642:$F$643,"&lt;&gt;")&gt;1)</formula>
    </cfRule>
    <cfRule type="expression" dxfId="534" priority="479" stopIfTrue="1">
      <formula>OR(COUNTIF($F611:$F641,"&lt;&gt;")&gt;0,AND(ISBLANK($F643),COUNTIF($F$642:$F$643,"&lt;&gt;")=1))</formula>
    </cfRule>
  </conditionalFormatting>
  <conditionalFormatting sqref="F644:K644">
    <cfRule type="expression" dxfId="533" priority="475" stopIfTrue="1">
      <formula>AND(ISBLANK($F$644),COUNTIF($F$655:$F$656,"&lt;&gt;")&gt;0)</formula>
    </cfRule>
    <cfRule type="expression" dxfId="532" priority="464" stopIfTrue="1">
      <formula>AND(COUNTIF($F644:$F654,"&lt;&gt;")&gt;0,COUNTIF($F$655:$F$656,"&lt;&gt;")&gt;0)</formula>
    </cfRule>
  </conditionalFormatting>
  <conditionalFormatting sqref="F645:K645">
    <cfRule type="expression" dxfId="531" priority="474" stopIfTrue="1">
      <formula>AND(ISBLANK($F$645),COUNTIF($F$655:$F$656,"&lt;&gt;")&gt;0)</formula>
    </cfRule>
    <cfRule type="expression" dxfId="530" priority="463" stopIfTrue="1">
      <formula>AND(COUNTIF($F644:$F654,"&lt;&gt;")&gt;0,COUNTIF($F$655:$F$656,"&lt;&gt;")&gt;0)</formula>
    </cfRule>
  </conditionalFormatting>
  <conditionalFormatting sqref="F646:K646">
    <cfRule type="expression" dxfId="529" priority="462" stopIfTrue="1">
      <formula>AND(COUNTIF($F644:$F654,"&lt;&gt;")&gt;0,COUNTIF($F$655:$F$656,"&lt;&gt;")&gt;0)</formula>
    </cfRule>
    <cfRule type="expression" dxfId="528" priority="473" stopIfTrue="1">
      <formula>AND(ISBLANK($F$646),COUNTIF($F$655:$F$656,"&lt;&gt;")&gt;0)</formula>
    </cfRule>
  </conditionalFormatting>
  <conditionalFormatting sqref="F647:K647">
    <cfRule type="expression" dxfId="527" priority="461" stopIfTrue="1">
      <formula>AND(COUNTIF($F644:$F654,"&lt;&gt;")&gt;0,COUNTIF($F$655:$F$656,"&lt;&gt;")&gt;0)</formula>
    </cfRule>
    <cfRule type="expression" dxfId="526" priority="472" stopIfTrue="1">
      <formula>AND(ISBLANK($F$647),COUNTIF($F$655:$F$656,"&lt;&gt;")&gt;0)</formula>
    </cfRule>
  </conditionalFormatting>
  <conditionalFormatting sqref="F648:K648">
    <cfRule type="expression" dxfId="525" priority="471" stopIfTrue="1">
      <formula>AND(ISBLANK($F$648),COUNTIF($F$655:$F$656,"&lt;&gt;")&gt;0)</formula>
    </cfRule>
    <cfRule type="expression" dxfId="524" priority="460" stopIfTrue="1">
      <formula>AND(COUNTIF($F644:$F654,"&lt;&gt;")&gt;0,COUNTIF($F$655:$F$656,"&lt;&gt;")&gt;0)</formula>
    </cfRule>
  </conditionalFormatting>
  <conditionalFormatting sqref="F649:K649">
    <cfRule type="expression" dxfId="523" priority="459" stopIfTrue="1">
      <formula>AND(COUNTIF($F644:$F654,"&lt;&gt;")&gt;0,COUNTIF($F$655:$F$656,"&lt;&gt;")&gt;0)</formula>
    </cfRule>
    <cfRule type="expression" dxfId="522" priority="470" stopIfTrue="1">
      <formula>AND(ISBLANK($F$649),COUNTIF($F$655:$F$656,"&lt;&gt;")&gt;0)</formula>
    </cfRule>
  </conditionalFormatting>
  <conditionalFormatting sqref="F650:K650">
    <cfRule type="expression" dxfId="521" priority="458" stopIfTrue="1">
      <formula>AND(COUNTIF($F644:$F654,"&lt;&gt;")&gt;0,COUNTIF($F$655:$F$656,"&lt;&gt;")&gt;0)</formula>
    </cfRule>
    <cfRule type="expression" dxfId="520" priority="469" stopIfTrue="1">
      <formula>AND(ISBLANK($F$650),COUNTIF($F$655:$F$656,"&lt;&gt;")&gt;0)</formula>
    </cfRule>
  </conditionalFormatting>
  <conditionalFormatting sqref="F651:K651">
    <cfRule type="expression" dxfId="519" priority="457" stopIfTrue="1">
      <formula>AND(COUNTIF($F644:$F654,"&lt;&gt;")&gt;0,COUNTIF($F$655:$F$656,"&lt;&gt;")&gt;0)</formula>
    </cfRule>
    <cfRule type="expression" dxfId="518" priority="468" stopIfTrue="1">
      <formula>AND(ISBLANK($F$651),COUNTIF($F$655:$F$656,"&lt;&gt;")&gt;0)</formula>
    </cfRule>
  </conditionalFormatting>
  <conditionalFormatting sqref="F652:K652">
    <cfRule type="expression" dxfId="517" priority="456" stopIfTrue="1">
      <formula>AND(COUNTIF($F644:$F654,"&lt;&gt;")&gt;0,COUNTIF($F$655:$F$656,"&lt;&gt;")&gt;0)</formula>
    </cfRule>
    <cfRule type="expression" dxfId="516" priority="467" stopIfTrue="1">
      <formula>AND(ISBLANK($F$652),COUNTIF($F$655:$F$656,"&lt;&gt;")&gt;0)</formula>
    </cfRule>
  </conditionalFormatting>
  <conditionalFormatting sqref="F653:K653">
    <cfRule type="expression" dxfId="515" priority="455" stopIfTrue="1">
      <formula>AND(COUNTIF($F644:$F654,"&lt;&gt;")&gt;0,COUNTIF($F$655:$F$656,"&lt;&gt;")&gt;0)</formula>
    </cfRule>
    <cfRule type="expression" dxfId="514" priority="466" stopIfTrue="1">
      <formula>AND(ISBLANK($F$653),COUNTIF($F$655:$F$656,"&lt;&gt;")&gt;0)</formula>
    </cfRule>
  </conditionalFormatting>
  <conditionalFormatting sqref="F654:K654">
    <cfRule type="expression" dxfId="513" priority="454" stopIfTrue="1">
      <formula>AND(COUNTIF($F644:$F654,"&lt;&gt;")&gt;0,COUNTIF($F$655:$F$656,"&lt;&gt;")&gt;0)</formula>
    </cfRule>
    <cfRule type="expression" dxfId="512" priority="465" stopIfTrue="1">
      <formula>AND(ISBLANK($F$654),COUNTIF($F$655:$F$656,"&lt;&gt;")&gt;0)</formula>
    </cfRule>
  </conditionalFormatting>
  <conditionalFormatting sqref="F655:K655">
    <cfRule type="expression" dxfId="511" priority="451" stopIfTrue="1">
      <formula>OR(AND(COUNTIF($F644:$F654,"&lt;&gt;")&gt;0,COUNTIF($F$655:$F$656,"&lt;&gt;")&gt;0),COUNTIF($F$655:$F$656,"&lt;&gt;")&gt;1)</formula>
    </cfRule>
    <cfRule type="expression" dxfId="510" priority="453" stopIfTrue="1">
      <formula>OR(COUNTIF($F644:$F654,"&lt;&gt;")&gt;0,AND(ISBLANK($F655),COUNTIF($F$655:$F$656,"&lt;&gt;")=1))</formula>
    </cfRule>
  </conditionalFormatting>
  <conditionalFormatting sqref="F656:K656">
    <cfRule type="expression" dxfId="509" priority="450" stopIfTrue="1">
      <formula>OR(AND(COUNTIF($F644:$F654,"&lt;&gt;")&gt;0,COUNTIF($F$655:$F$656,"&lt;&gt;")&gt;0),COUNTIF($F$655:$F$656,"&lt;&gt;")&gt;1)</formula>
    </cfRule>
    <cfRule type="expression" dxfId="508" priority="452" stopIfTrue="1">
      <formula>OR(COUNTIF($F644:$F654,"&lt;&gt;")&gt;0,AND(ISBLANK($F656),COUNTIF($F$655:$F$656,"&lt;&gt;")=1))</formula>
    </cfRule>
  </conditionalFormatting>
  <conditionalFormatting sqref="F657:K657">
    <cfRule type="expression" dxfId="507" priority="448" stopIfTrue="1">
      <formula>AND(ISBLANK($F$657),COUNTIF($F$667:$F$668,"&lt;&gt;")&gt;0)</formula>
    </cfRule>
    <cfRule type="expression" dxfId="506" priority="438" stopIfTrue="1">
      <formula>AND(COUNTIF($F657:$F666,"&lt;&gt;")&gt;0,COUNTIF($F$667:$F$668,"&lt;&gt;")&gt;0)</formula>
    </cfRule>
  </conditionalFormatting>
  <conditionalFormatting sqref="F658:K658">
    <cfRule type="expression" dxfId="505" priority="437" stopIfTrue="1">
      <formula>AND(COUNTIF($F657:$F666,"&lt;&gt;")&gt;0,COUNTIF($F$667:$F$668,"&lt;&gt;")&gt;0)</formula>
    </cfRule>
    <cfRule type="expression" dxfId="504" priority="447" stopIfTrue="1">
      <formula>AND(ISBLANK($F$658),COUNTIF($F$667:$F$668,"&lt;&gt;")&gt;0)</formula>
    </cfRule>
  </conditionalFormatting>
  <conditionalFormatting sqref="F659:K659">
    <cfRule type="expression" dxfId="503" priority="436" stopIfTrue="1">
      <formula>AND(COUNTIF($F657:$F666,"&lt;&gt;")&gt;0,COUNTIF($F$667:$F$668,"&lt;&gt;")&gt;0)</formula>
    </cfRule>
    <cfRule type="expression" dxfId="502" priority="446" stopIfTrue="1">
      <formula>AND(ISBLANK($F$659),COUNTIF($F$667:$F$668,"&lt;&gt;")&gt;0)</formula>
    </cfRule>
  </conditionalFormatting>
  <conditionalFormatting sqref="F660:K660">
    <cfRule type="expression" dxfId="501" priority="445" stopIfTrue="1">
      <formula>AND(ISBLANK($F$660),COUNTIF($F$667:$F$668,"&lt;&gt;")&gt;0)</formula>
    </cfRule>
    <cfRule type="expression" dxfId="500" priority="435" stopIfTrue="1">
      <formula>AND(COUNTIF($F657:$F666,"&lt;&gt;")&gt;0,COUNTIF($F$667:$F$668,"&lt;&gt;")&gt;0)</formula>
    </cfRule>
  </conditionalFormatting>
  <conditionalFormatting sqref="F661:K661">
    <cfRule type="expression" dxfId="499" priority="444" stopIfTrue="1">
      <formula>AND(ISBLANK($F$661),COUNTIF($F$667:$F$668,"&lt;&gt;")&gt;0)</formula>
    </cfRule>
    <cfRule type="expression" dxfId="498" priority="434" stopIfTrue="1">
      <formula>AND(COUNTIF($F657:$F666,"&lt;&gt;")&gt;0,COUNTIF($F$667:$F$668,"&lt;&gt;")&gt;0)</formula>
    </cfRule>
  </conditionalFormatting>
  <conditionalFormatting sqref="F662:K662">
    <cfRule type="expression" dxfId="497" priority="443" stopIfTrue="1">
      <formula>AND(ISBLANK($F$662),COUNTIF($F$667:$F$668,"&lt;&gt;")&gt;0)</formula>
    </cfRule>
    <cfRule type="expression" dxfId="496" priority="433" stopIfTrue="1">
      <formula>AND(COUNTIF($F657:$F666,"&lt;&gt;")&gt;0,COUNTIF($F$667:$F$668,"&lt;&gt;")&gt;0)</formula>
    </cfRule>
  </conditionalFormatting>
  <conditionalFormatting sqref="F663:K663">
    <cfRule type="expression" dxfId="495" priority="442" stopIfTrue="1">
      <formula>AND(ISBLANK($F$663),COUNTIF($F$667:$F$668,"&lt;&gt;")&gt;0)</formula>
    </cfRule>
    <cfRule type="expression" dxfId="494" priority="432" stopIfTrue="1">
      <formula>AND(COUNTIF($F657:$F666,"&lt;&gt;")&gt;0,COUNTIF($F$667:$F$668,"&lt;&gt;")&gt;0)</formula>
    </cfRule>
  </conditionalFormatting>
  <conditionalFormatting sqref="F664:K664">
    <cfRule type="expression" dxfId="493" priority="441" stopIfTrue="1">
      <formula>AND(ISBLANK($F$664),COUNTIF($F$667:$F$668,"&lt;&gt;")&gt;0)</formula>
    </cfRule>
    <cfRule type="expression" dxfId="492" priority="431" stopIfTrue="1">
      <formula>AND(COUNTIF($F657:$F666,"&lt;&gt;")&gt;0,COUNTIF($F$667:$F$668,"&lt;&gt;")&gt;0)</formula>
    </cfRule>
  </conditionalFormatting>
  <conditionalFormatting sqref="F665:K665">
    <cfRule type="expression" dxfId="491" priority="440" stopIfTrue="1">
      <formula>AND(ISBLANK($F$665),COUNTIF($F$667:$F$668,"&lt;&gt;")&gt;0)</formula>
    </cfRule>
    <cfRule type="expression" dxfId="490" priority="430" stopIfTrue="1">
      <formula>AND(COUNTIF($F657:$F666,"&lt;&gt;")&gt;0,COUNTIF($F$667:$F$668,"&lt;&gt;")&gt;0)</formula>
    </cfRule>
  </conditionalFormatting>
  <conditionalFormatting sqref="F666:K666">
    <cfRule type="expression" dxfId="489" priority="439" stopIfTrue="1">
      <formula>AND(ISBLANK($F$666),COUNTIF($F$667:$F$668,"&lt;&gt;")&gt;0)</formula>
    </cfRule>
    <cfRule type="expression" dxfId="488" priority="429" stopIfTrue="1">
      <formula>AND(COUNTIF($F657:$F666,"&lt;&gt;")&gt;0,COUNTIF($F$667:$F$668,"&lt;&gt;")&gt;0)</formula>
    </cfRule>
  </conditionalFormatting>
  <conditionalFormatting sqref="F667:K667">
    <cfRule type="expression" dxfId="487" priority="426" stopIfTrue="1">
      <formula>OR(AND(COUNTIF($F657:$F666,"&lt;&gt;")&gt;0,COUNTIF($F$667:$F$668,"&lt;&gt;")&gt;0),COUNTIF($F$667:$F$668,"&lt;&gt;")&gt;1)</formula>
    </cfRule>
    <cfRule type="expression" dxfId="486" priority="428" stopIfTrue="1">
      <formula>OR(COUNTIF($F657:$F666,"&lt;&gt;")&gt;0,AND(ISBLANK($F667),COUNTIF($F$667:$F$668,"&lt;&gt;")=1))</formula>
    </cfRule>
  </conditionalFormatting>
  <conditionalFormatting sqref="F668:K668">
    <cfRule type="expression" dxfId="485" priority="425" stopIfTrue="1">
      <formula>OR(AND(COUNTIF($F657:$F666,"&lt;&gt;")&gt;0,COUNTIF($F$667:$F$668,"&lt;&gt;")&gt;0),COUNTIF($F$667:$F$668,"&lt;&gt;")&gt;1)</formula>
    </cfRule>
    <cfRule type="expression" dxfId="484" priority="427" stopIfTrue="1">
      <formula>OR(COUNTIF($F657:$F666,"&lt;&gt;")&gt;0,AND(ISBLANK($F668),COUNTIF($F$667:$F$668,"&lt;&gt;")=1))</formula>
    </cfRule>
  </conditionalFormatting>
  <conditionalFormatting sqref="F669:K669">
    <cfRule type="expression" dxfId="483" priority="423" stopIfTrue="1">
      <formula>AND(ISBLANK($F$669),COUNTIF($F$672:$F$673,"&lt;&gt;")&gt;0)</formula>
    </cfRule>
    <cfRule type="expression" dxfId="482" priority="420" stopIfTrue="1">
      <formula>AND(COUNTIF($F669:$F671,"&lt;&gt;")&gt;0,COUNTIF($F$672:$F$673,"&lt;&gt;")&gt;0)</formula>
    </cfRule>
  </conditionalFormatting>
  <conditionalFormatting sqref="F670:K670">
    <cfRule type="expression" dxfId="481" priority="422" stopIfTrue="1">
      <formula>AND(ISBLANK($F$670),COUNTIF($F$672:$F$673,"&lt;&gt;")&gt;0)</formula>
    </cfRule>
    <cfRule type="expression" dxfId="480" priority="419" stopIfTrue="1">
      <formula>AND(COUNTIF($F669:$F671,"&lt;&gt;")&gt;0,COUNTIF($F$672:$F$673,"&lt;&gt;")&gt;0)</formula>
    </cfRule>
  </conditionalFormatting>
  <conditionalFormatting sqref="F671:K671">
    <cfRule type="expression" dxfId="479" priority="421" stopIfTrue="1">
      <formula>AND(ISBLANK($F$671),COUNTIF($F$672:$F$673,"&lt;&gt;")&gt;0)</formula>
    </cfRule>
    <cfRule type="expression" dxfId="478" priority="418" stopIfTrue="1">
      <formula>AND(COUNTIF($F669:$F671,"&lt;&gt;")&gt;0,COUNTIF($F$672:$F$673,"&lt;&gt;")&gt;0)</formula>
    </cfRule>
  </conditionalFormatting>
  <conditionalFormatting sqref="F672:K672">
    <cfRule type="expression" dxfId="477" priority="415" stopIfTrue="1">
      <formula>OR(AND(COUNTIF($F669:$F671,"&lt;&gt;")&gt;0,COUNTIF($F$672:$F$673,"&lt;&gt;")&gt;0),COUNTIF($F$672:$F$673,"&lt;&gt;")&gt;1)</formula>
    </cfRule>
    <cfRule type="expression" dxfId="476" priority="417" stopIfTrue="1">
      <formula>OR(COUNTIF($F669:$F671,"&lt;&gt;")&gt;0,AND(ISBLANK($F672),COUNTIF($F$672:$F$673,"&lt;&gt;")=1))</formula>
    </cfRule>
  </conditionalFormatting>
  <conditionalFormatting sqref="F673:K673">
    <cfRule type="expression" dxfId="475" priority="416" stopIfTrue="1">
      <formula>OR(COUNTIF($F669:$F671,"&lt;&gt;")&gt;0,AND(ISBLANK($F673),COUNTIF($F$672:$F$673,"&lt;&gt;")=1))</formula>
    </cfRule>
    <cfRule type="expression" dxfId="474" priority="414" stopIfTrue="1">
      <formula>OR(AND(COUNTIF($F669:$F671,"&lt;&gt;")&gt;0,COUNTIF($F$672:$F$673,"&lt;&gt;")&gt;0),COUNTIF($F$672:$F$673,"&lt;&gt;")&gt;1)</formula>
    </cfRule>
  </conditionalFormatting>
  <conditionalFormatting sqref="F674:K674">
    <cfRule type="expression" dxfId="473" priority="405" stopIfTrue="1">
      <formula>AND(COUNTIF($F674:$F680,"&lt;&gt;")&gt;0,COUNTIF($F$681:$F$682,"&lt;&gt;")&gt;0)</formula>
    </cfRule>
    <cfRule type="expression" dxfId="472" priority="412" stopIfTrue="1">
      <formula>AND(ISBLANK($F$674),COUNTIF($F$681:$F$682,"&lt;&gt;")&gt;0)</formula>
    </cfRule>
  </conditionalFormatting>
  <conditionalFormatting sqref="F675:K675">
    <cfRule type="expression" dxfId="471" priority="404" stopIfTrue="1">
      <formula>AND(COUNTIF($F674:$F680,"&lt;&gt;")&gt;0,COUNTIF($F$681:$F$682,"&lt;&gt;")&gt;0)</formula>
    </cfRule>
    <cfRule type="expression" dxfId="470" priority="411" stopIfTrue="1">
      <formula>AND(ISBLANK($F$675),COUNTIF($F$681:$F$682,"&lt;&gt;")&gt;0)</formula>
    </cfRule>
  </conditionalFormatting>
  <conditionalFormatting sqref="F676:K676">
    <cfRule type="expression" dxfId="469" priority="403" stopIfTrue="1">
      <formula>AND(COUNTIF($F674:$F680,"&lt;&gt;")&gt;0,COUNTIF($F$681:$F$682,"&lt;&gt;")&gt;0)</formula>
    </cfRule>
    <cfRule type="expression" dxfId="468" priority="410" stopIfTrue="1">
      <formula>AND(ISBLANK($F$676),COUNTIF($F$681:$F$682,"&lt;&gt;")&gt;0)</formula>
    </cfRule>
  </conditionalFormatting>
  <conditionalFormatting sqref="F677:K677">
    <cfRule type="expression" dxfId="467" priority="402" stopIfTrue="1">
      <formula>AND(COUNTIF($F674:$F680,"&lt;&gt;")&gt;0,COUNTIF($F$681:$F$682,"&lt;&gt;")&gt;0)</formula>
    </cfRule>
    <cfRule type="expression" dxfId="466" priority="409" stopIfTrue="1">
      <formula>AND(ISBLANK($F$677),COUNTIF($F$681:$F$682,"&lt;&gt;")&gt;0)</formula>
    </cfRule>
  </conditionalFormatting>
  <conditionalFormatting sqref="F678:K678">
    <cfRule type="expression" dxfId="465" priority="408" stopIfTrue="1">
      <formula>AND(ISBLANK($F$678),COUNTIF($F$681:$F$682,"&lt;&gt;")&gt;0)</formula>
    </cfRule>
    <cfRule type="expression" dxfId="464" priority="401" stopIfTrue="1">
      <formula>AND(COUNTIF($F674:$F680,"&lt;&gt;")&gt;0,COUNTIF($F$681:$F$682,"&lt;&gt;")&gt;0)</formula>
    </cfRule>
  </conditionalFormatting>
  <conditionalFormatting sqref="F679:K679">
    <cfRule type="expression" dxfId="463" priority="400" stopIfTrue="1">
      <formula>AND(COUNTIF($F674:$F680,"&lt;&gt;")&gt;0,COUNTIF($F$681:$F$682,"&lt;&gt;")&gt;0)</formula>
    </cfRule>
    <cfRule type="expression" dxfId="462" priority="407" stopIfTrue="1">
      <formula>AND(ISBLANK($F$679),COUNTIF($F$681:$F$682,"&lt;&gt;")&gt;0)</formula>
    </cfRule>
  </conditionalFormatting>
  <conditionalFormatting sqref="F680:K680">
    <cfRule type="expression" dxfId="461" priority="399" stopIfTrue="1">
      <formula>AND(COUNTIF($F674:$F680,"&lt;&gt;")&gt;0,COUNTIF($F$681:$F$682,"&lt;&gt;")&gt;0)</formula>
    </cfRule>
    <cfRule type="expression" dxfId="460" priority="406" stopIfTrue="1">
      <formula>AND(ISBLANK($F$680),COUNTIF($F$681:$F$682,"&lt;&gt;")&gt;0)</formula>
    </cfRule>
  </conditionalFormatting>
  <conditionalFormatting sqref="F681:K681">
    <cfRule type="expression" dxfId="459" priority="396" stopIfTrue="1">
      <formula>OR(AND(COUNTIF($F674:$F680,"&lt;&gt;")&gt;0,COUNTIF($F$681:$F$682,"&lt;&gt;")&gt;0),COUNTIF($F$681:$F$682,"&lt;&gt;")&gt;1)</formula>
    </cfRule>
    <cfRule type="expression" dxfId="458" priority="398" stopIfTrue="1">
      <formula>OR(COUNTIF($F674:$F680,"&lt;&gt;")&gt;0,AND(ISBLANK($F681),COUNTIF($F$681:$F$682,"&lt;&gt;")=1))</formula>
    </cfRule>
  </conditionalFormatting>
  <conditionalFormatting sqref="F682:K682">
    <cfRule type="expression" dxfId="457" priority="395" stopIfTrue="1">
      <formula>OR(AND(COUNTIF($F674:$F680,"&lt;&gt;")&gt;0,COUNTIF($F$681:$F$682,"&lt;&gt;")&gt;0),COUNTIF($F$681:$F$682,"&lt;&gt;")&gt;1)</formula>
    </cfRule>
    <cfRule type="expression" dxfId="456" priority="397" stopIfTrue="1">
      <formula>OR(COUNTIF($F674:$F680,"&lt;&gt;")&gt;0,AND(ISBLANK($F682),COUNTIF($F$681:$F$682,"&lt;&gt;")=1))</formula>
    </cfRule>
  </conditionalFormatting>
  <conditionalFormatting sqref="F683:K683">
    <cfRule type="expression" dxfId="455" priority="393" stopIfTrue="1">
      <formula>AND(ISBLANK($F$683),COUNTIF($F$693:$F$694,"&lt;&gt;")&gt;0)</formula>
    </cfRule>
    <cfRule type="expression" dxfId="454" priority="383" stopIfTrue="1">
      <formula>AND(COUNTIF($F683:$F692,"&lt;&gt;")&gt;0,COUNTIF($F$693:$F$694,"&lt;&gt;")&gt;0)</formula>
    </cfRule>
  </conditionalFormatting>
  <conditionalFormatting sqref="F684:K684">
    <cfRule type="expression" dxfId="453" priority="382" stopIfTrue="1">
      <formula>AND(COUNTIF($F683:$F692,"&lt;&gt;")&gt;0,COUNTIF($F$693:$F$694,"&lt;&gt;")&gt;0)</formula>
    </cfRule>
    <cfRule type="expression" dxfId="452" priority="392" stopIfTrue="1">
      <formula>AND(ISBLANK($F$684),COUNTIF($F$693:$F$694,"&lt;&gt;")&gt;0)</formula>
    </cfRule>
  </conditionalFormatting>
  <conditionalFormatting sqref="F685:K685">
    <cfRule type="expression" dxfId="451" priority="381" stopIfTrue="1">
      <formula>AND(COUNTIF($F683:$F692,"&lt;&gt;")&gt;0,COUNTIF($F$693:$F$694,"&lt;&gt;")&gt;0)</formula>
    </cfRule>
    <cfRule type="expression" dxfId="450" priority="391" stopIfTrue="1">
      <formula>AND(ISBLANK($F$685),COUNTIF($F$693:$F$694,"&lt;&gt;")&gt;0)</formula>
    </cfRule>
  </conditionalFormatting>
  <conditionalFormatting sqref="F686:K686">
    <cfRule type="expression" dxfId="449" priority="380" stopIfTrue="1">
      <formula>AND(COUNTIF($F683:$F692,"&lt;&gt;")&gt;0,COUNTIF($F$693:$F$694,"&lt;&gt;")&gt;0)</formula>
    </cfRule>
    <cfRule type="expression" dxfId="448" priority="390" stopIfTrue="1">
      <formula>AND(ISBLANK($F$686),COUNTIF($F$693:$F$694,"&lt;&gt;")&gt;0)</formula>
    </cfRule>
  </conditionalFormatting>
  <conditionalFormatting sqref="F687:K687">
    <cfRule type="expression" dxfId="447" priority="379" stopIfTrue="1">
      <formula>AND(COUNTIF($F683:$F692,"&lt;&gt;")&gt;0,COUNTIF($F$693:$F$694,"&lt;&gt;")&gt;0)</formula>
    </cfRule>
    <cfRule type="expression" dxfId="446" priority="389" stopIfTrue="1">
      <formula>AND(ISBLANK($F$687),COUNTIF($F$693:$F$694,"&lt;&gt;")&gt;0)</formula>
    </cfRule>
  </conditionalFormatting>
  <conditionalFormatting sqref="F688:K688">
    <cfRule type="expression" dxfId="445" priority="378" stopIfTrue="1">
      <formula>AND(COUNTIF($F683:$F692,"&lt;&gt;")&gt;0,COUNTIF($F$693:$F$694,"&lt;&gt;")&gt;0)</formula>
    </cfRule>
    <cfRule type="expression" dxfId="444" priority="388" stopIfTrue="1">
      <formula>AND(ISBLANK($F$688),COUNTIF($F$693:$F$694,"&lt;&gt;")&gt;0)</formula>
    </cfRule>
  </conditionalFormatting>
  <conditionalFormatting sqref="F689:K689">
    <cfRule type="expression" dxfId="443" priority="377" stopIfTrue="1">
      <formula>AND(COUNTIF($F683:$F692,"&lt;&gt;")&gt;0,COUNTIF($F$693:$F$694,"&lt;&gt;")&gt;0)</formula>
    </cfRule>
    <cfRule type="expression" dxfId="442" priority="387" stopIfTrue="1">
      <formula>AND(ISBLANK($F$689),COUNTIF($F$693:$F$694,"&lt;&gt;")&gt;0)</formula>
    </cfRule>
  </conditionalFormatting>
  <conditionalFormatting sqref="F690:K690">
    <cfRule type="expression" dxfId="441" priority="376" stopIfTrue="1">
      <formula>AND(COUNTIF($F683:$F692,"&lt;&gt;")&gt;0,COUNTIF($F$693:$F$694,"&lt;&gt;")&gt;0)</formula>
    </cfRule>
    <cfRule type="expression" dxfId="440" priority="386" stopIfTrue="1">
      <formula>AND(ISBLANK($F$690),COUNTIF($F$693:$F$694,"&lt;&gt;")&gt;0)</formula>
    </cfRule>
  </conditionalFormatting>
  <conditionalFormatting sqref="F691:K691">
    <cfRule type="expression" dxfId="439" priority="385" stopIfTrue="1">
      <formula>AND(ISBLANK($F$691),COUNTIF($F$693:$F$694,"&lt;&gt;")&gt;0)</formula>
    </cfRule>
    <cfRule type="expression" dxfId="438" priority="375" stopIfTrue="1">
      <formula>AND(COUNTIF($F683:$F692,"&lt;&gt;")&gt;0,COUNTIF($F$693:$F$694,"&lt;&gt;")&gt;0)</formula>
    </cfRule>
  </conditionalFormatting>
  <conditionalFormatting sqref="F692:K692">
    <cfRule type="expression" dxfId="437" priority="384" stopIfTrue="1">
      <formula>AND(ISBLANK($F$692),COUNTIF($F$693:$F$694,"&lt;&gt;")&gt;0)</formula>
    </cfRule>
    <cfRule type="expression" dxfId="436" priority="374" stopIfTrue="1">
      <formula>AND(COUNTIF($F683:$F692,"&lt;&gt;")&gt;0,COUNTIF($F$693:$F$694,"&lt;&gt;")&gt;0)</formula>
    </cfRule>
  </conditionalFormatting>
  <conditionalFormatting sqref="F693:K693">
    <cfRule type="expression" dxfId="435" priority="373" stopIfTrue="1">
      <formula>OR(COUNTIF($F683:$F692,"&lt;&gt;")&gt;0,AND(ISBLANK($F693),COUNTIF($F$693:$F$694,"&lt;&gt;")=1))</formula>
    </cfRule>
    <cfRule type="expression" dxfId="434" priority="371" stopIfTrue="1">
      <formula>OR(AND(COUNTIF($F683:$F692,"&lt;&gt;")&gt;0,COUNTIF($F$693:$F$694,"&lt;&gt;")&gt;0),COUNTIF($F$693:$F$694,"&lt;&gt;")&gt;1)</formula>
    </cfRule>
  </conditionalFormatting>
  <conditionalFormatting sqref="F694:K694">
    <cfRule type="expression" dxfId="433" priority="370" stopIfTrue="1">
      <formula>OR(AND(COUNTIF($F683:$F692,"&lt;&gt;")&gt;0,COUNTIF($F$693:$F$694,"&lt;&gt;")&gt;0),COUNTIF($F$693:$F$694,"&lt;&gt;")&gt;1)</formula>
    </cfRule>
    <cfRule type="expression" dxfId="432" priority="372" stopIfTrue="1">
      <formula>OR(COUNTIF($F683:$F692,"&lt;&gt;")&gt;0,AND(ISBLANK($F694),COUNTIF($F$693:$F$694,"&lt;&gt;")=1))</formula>
    </cfRule>
  </conditionalFormatting>
  <conditionalFormatting sqref="F695:K695">
    <cfRule type="expression" dxfId="431" priority="368" stopIfTrue="1">
      <formula>AND(ISBLANK($F$695),COUNTIF($F$703:$F$704,"&lt;&gt;")&gt;0)</formula>
    </cfRule>
    <cfRule type="expression" dxfId="430" priority="360" stopIfTrue="1">
      <formula>AND(COUNTIF($F695:$F702,"&lt;&gt;")&gt;0,COUNTIF($F$703:$F$704,"&lt;&gt;")&gt;0)</formula>
    </cfRule>
  </conditionalFormatting>
  <conditionalFormatting sqref="F696:K696">
    <cfRule type="expression" dxfId="429" priority="367" stopIfTrue="1">
      <formula>AND(ISBLANK($F$696),COUNTIF($F$703:$F$704,"&lt;&gt;")&gt;0)</formula>
    </cfRule>
    <cfRule type="expression" dxfId="428" priority="359" stopIfTrue="1">
      <formula>AND(COUNTIF($F695:$F702,"&lt;&gt;")&gt;0,COUNTIF($F$703:$F$704,"&lt;&gt;")&gt;0)</formula>
    </cfRule>
  </conditionalFormatting>
  <conditionalFormatting sqref="F697:K697">
    <cfRule type="expression" dxfId="427" priority="366" stopIfTrue="1">
      <formula>AND(ISBLANK($F$697),COUNTIF($F$703:$F$704,"&lt;&gt;")&gt;0)</formula>
    </cfRule>
    <cfRule type="expression" dxfId="426" priority="358" stopIfTrue="1">
      <formula>AND(COUNTIF($F695:$F702,"&lt;&gt;")&gt;0,COUNTIF($F$703:$F$704,"&lt;&gt;")&gt;0)</formula>
    </cfRule>
  </conditionalFormatting>
  <conditionalFormatting sqref="F698:K698">
    <cfRule type="expression" dxfId="425" priority="365" stopIfTrue="1">
      <formula>AND(ISBLANK($F$698),COUNTIF($F$703:$F$704,"&lt;&gt;")&gt;0)</formula>
    </cfRule>
    <cfRule type="expression" dxfId="424" priority="357" stopIfTrue="1">
      <formula>AND(COUNTIF($F695:$F702,"&lt;&gt;")&gt;0,COUNTIF($F$703:$F$704,"&lt;&gt;")&gt;0)</formula>
    </cfRule>
  </conditionalFormatting>
  <conditionalFormatting sqref="F699:K699">
    <cfRule type="expression" dxfId="423" priority="364" stopIfTrue="1">
      <formula>AND(ISBLANK($F$699),COUNTIF($F$703:$F$704,"&lt;&gt;")&gt;0)</formula>
    </cfRule>
    <cfRule type="expression" dxfId="422" priority="356" stopIfTrue="1">
      <formula>AND(COUNTIF($F695:$F702,"&lt;&gt;")&gt;0,COUNTIF($F$703:$F$704,"&lt;&gt;")&gt;0)</formula>
    </cfRule>
  </conditionalFormatting>
  <conditionalFormatting sqref="F700:K700">
    <cfRule type="expression" dxfId="421" priority="363" stopIfTrue="1">
      <formula>AND(ISBLANK($F$700),COUNTIF($F$703:$F$704,"&lt;&gt;")&gt;0)</formula>
    </cfRule>
    <cfRule type="expression" dxfId="420" priority="355" stopIfTrue="1">
      <formula>AND(COUNTIF($F695:$F702,"&lt;&gt;")&gt;0,COUNTIF($F$703:$F$704,"&lt;&gt;")&gt;0)</formula>
    </cfRule>
  </conditionalFormatting>
  <conditionalFormatting sqref="F701:K701">
    <cfRule type="expression" dxfId="419" priority="354" stopIfTrue="1">
      <formula>AND(COUNTIF($F695:$F702,"&lt;&gt;")&gt;0,COUNTIF($F$703:$F$704,"&lt;&gt;")&gt;0)</formula>
    </cfRule>
    <cfRule type="expression" dxfId="418" priority="362" stopIfTrue="1">
      <formula>AND(ISBLANK($F$701),COUNTIF($F$703:$F$704,"&lt;&gt;")&gt;0)</formula>
    </cfRule>
  </conditionalFormatting>
  <conditionalFormatting sqref="F702:K702">
    <cfRule type="expression" dxfId="417" priority="353" stopIfTrue="1">
      <formula>AND(COUNTIF($F695:$F702,"&lt;&gt;")&gt;0,COUNTIF($F$703:$F$704,"&lt;&gt;")&gt;0)</formula>
    </cfRule>
    <cfRule type="expression" dxfId="416" priority="361" stopIfTrue="1">
      <formula>AND(ISBLANK($F$702),COUNTIF($F$703:$F$704,"&lt;&gt;")&gt;0)</formula>
    </cfRule>
  </conditionalFormatting>
  <conditionalFormatting sqref="F703:K703">
    <cfRule type="expression" dxfId="415" priority="352" stopIfTrue="1">
      <formula>OR(COUNTIF($F695:$F702,"&lt;&gt;")&gt;0,AND(ISBLANK($F703),COUNTIF($F$703:$F$704,"&lt;&gt;")=1))</formula>
    </cfRule>
    <cfRule type="expression" dxfId="414" priority="350" stopIfTrue="1">
      <formula>OR(AND(COUNTIF($F695:$F702,"&lt;&gt;")&gt;0,COUNTIF($F$703:$F$704,"&lt;&gt;")&gt;0),COUNTIF($F$703:$F$704,"&lt;&gt;")&gt;1)</formula>
    </cfRule>
  </conditionalFormatting>
  <conditionalFormatting sqref="F704:K704">
    <cfRule type="expression" dxfId="413" priority="351" stopIfTrue="1">
      <formula>OR(COUNTIF($F695:$F702,"&lt;&gt;")&gt;0,AND(ISBLANK($F704),COUNTIF($F$703:$F$704,"&lt;&gt;")=1))</formula>
    </cfRule>
    <cfRule type="expression" dxfId="412" priority="349" stopIfTrue="1">
      <formula>OR(AND(COUNTIF($F695:$F702,"&lt;&gt;")&gt;0,COUNTIF($F$703:$F$704,"&lt;&gt;")&gt;0),COUNTIF($F$703:$F$704,"&lt;&gt;")&gt;1)</formula>
    </cfRule>
  </conditionalFormatting>
  <conditionalFormatting sqref="F705:K705">
    <cfRule type="expression" dxfId="411" priority="347" stopIfTrue="1">
      <formula>AND(ISBLANK($F705),COUNTIF($F$705:$F$707,"&lt;&gt;")=1)</formula>
    </cfRule>
    <cfRule type="expression" dxfId="410" priority="344" stopIfTrue="1">
      <formula>COUNTIF($F$705:$F$707,"&lt;&gt;")&gt;1</formula>
    </cfRule>
  </conditionalFormatting>
  <conditionalFormatting sqref="F706:K706">
    <cfRule type="expression" dxfId="409" priority="343" stopIfTrue="1">
      <formula>COUNTIF($F$705:$F$707,"&lt;&gt;")&gt;1</formula>
    </cfRule>
    <cfRule type="expression" dxfId="408" priority="346" stopIfTrue="1">
      <formula>AND(ISBLANK($F706),COUNTIF($F$705:$F$707,"&lt;&gt;")=1)</formula>
    </cfRule>
  </conditionalFormatting>
  <conditionalFormatting sqref="F707:K707">
    <cfRule type="expression" dxfId="407" priority="342" stopIfTrue="1">
      <formula>COUNTIF($F$705:$F$707,"&lt;&gt;")&gt;1</formula>
    </cfRule>
    <cfRule type="expression" dxfId="406" priority="345" stopIfTrue="1">
      <formula>AND(ISBLANK($F707),COUNTIF($F$705:$F$707,"&lt;&gt;")=1)</formula>
    </cfRule>
  </conditionalFormatting>
  <conditionalFormatting sqref="F708:K708">
    <cfRule type="expression" dxfId="405" priority="337" stopIfTrue="1">
      <formula>AND(COUNTIF($F708:$F710,"&lt;&gt;")&gt;0,COUNTIF($F$711:$F$712,"&lt;&gt;")&gt;0)</formula>
    </cfRule>
    <cfRule type="expression" dxfId="404" priority="340" stopIfTrue="1">
      <formula>AND(ISBLANK($F$708),COUNTIF($F$711:$F$712,"&lt;&gt;")&gt;0)</formula>
    </cfRule>
  </conditionalFormatting>
  <conditionalFormatting sqref="F709:K709">
    <cfRule type="expression" dxfId="403" priority="336" stopIfTrue="1">
      <formula>AND(COUNTIF($F708:$F710,"&lt;&gt;")&gt;0,COUNTIF($F$711:$F$712,"&lt;&gt;")&gt;0)</formula>
    </cfRule>
    <cfRule type="expression" dxfId="402" priority="339" stopIfTrue="1">
      <formula>AND(ISBLANK($F$709),COUNTIF($F$711:$F$712,"&lt;&gt;")&gt;0)</formula>
    </cfRule>
  </conditionalFormatting>
  <conditionalFormatting sqref="F710:K710">
    <cfRule type="expression" dxfId="401" priority="335" stopIfTrue="1">
      <formula>AND(COUNTIF($F708:$F710,"&lt;&gt;")&gt;0,COUNTIF($F$711:$F$712,"&lt;&gt;")&gt;0)</formula>
    </cfRule>
    <cfRule type="expression" dxfId="400" priority="338" stopIfTrue="1">
      <formula>AND(ISBLANK($F$710),COUNTIF($F$711:$F$712,"&lt;&gt;")&gt;0)</formula>
    </cfRule>
  </conditionalFormatting>
  <conditionalFormatting sqref="F711:K711">
    <cfRule type="expression" dxfId="399" priority="334" stopIfTrue="1">
      <formula>OR(COUNTIF($F708:$F710,"&lt;&gt;")&gt;0,AND(ISBLANK($F711),COUNTIF($F$711:$F$712,"&lt;&gt;")=1))</formula>
    </cfRule>
    <cfRule type="expression" dxfId="398" priority="332" stopIfTrue="1">
      <formula>OR(AND(COUNTIF($F708:$F710,"&lt;&gt;")&gt;0,COUNTIF($F$711:$F$712,"&lt;&gt;")&gt;0),COUNTIF($F$711:$F$712,"&lt;&gt;")&gt;1)</formula>
    </cfRule>
  </conditionalFormatting>
  <conditionalFormatting sqref="F712:K712">
    <cfRule type="expression" dxfId="397" priority="331" stopIfTrue="1">
      <formula>OR(AND(COUNTIF($F708:$F710,"&lt;&gt;")&gt;0,COUNTIF($F$711:$F$712,"&lt;&gt;")&gt;0),COUNTIF($F$711:$F$712,"&lt;&gt;")&gt;1)</formula>
    </cfRule>
    <cfRule type="expression" dxfId="396" priority="333" stopIfTrue="1">
      <formula>OR(COUNTIF($F708:$F710,"&lt;&gt;")&gt;0,AND(ISBLANK($F712),COUNTIF($F$711:$F$712,"&lt;&gt;")=1))</formula>
    </cfRule>
  </conditionalFormatting>
  <conditionalFormatting sqref="F713:K713">
    <cfRule type="expression" dxfId="395" priority="329" stopIfTrue="1">
      <formula>AND(ISBLANK($F$713),COUNTIF($F$717:$F$718,"&lt;&gt;")&gt;0)</formula>
    </cfRule>
    <cfRule type="expression" dxfId="394" priority="325" stopIfTrue="1">
      <formula>AND(COUNTIF($F713:$F716,"&lt;&gt;")&gt;0,COUNTIF($F$717:$F$718,"&lt;&gt;")&gt;0)</formula>
    </cfRule>
  </conditionalFormatting>
  <conditionalFormatting sqref="F714:K714">
    <cfRule type="expression" dxfId="393" priority="328" stopIfTrue="1">
      <formula>AND(ISBLANK($F$714),COUNTIF($F$717:$F$718,"&lt;&gt;")&gt;0)</formula>
    </cfRule>
    <cfRule type="expression" dxfId="392" priority="324" stopIfTrue="1">
      <formula>AND(COUNTIF($F713:$F716,"&lt;&gt;")&gt;0,COUNTIF($F$717:$F$718,"&lt;&gt;")&gt;0)</formula>
    </cfRule>
  </conditionalFormatting>
  <conditionalFormatting sqref="F715:K715">
    <cfRule type="expression" dxfId="391" priority="327" stopIfTrue="1">
      <formula>AND(ISBLANK($F$715),COUNTIF($F$717:$F$718,"&lt;&gt;")&gt;0)</formula>
    </cfRule>
    <cfRule type="expression" dxfId="390" priority="323" stopIfTrue="1">
      <formula>AND(COUNTIF($F713:$F716,"&lt;&gt;")&gt;0,COUNTIF($F$717:$F$718,"&lt;&gt;")&gt;0)</formula>
    </cfRule>
  </conditionalFormatting>
  <conditionalFormatting sqref="F716:K716">
    <cfRule type="expression" dxfId="389" priority="326" stopIfTrue="1">
      <formula>AND(ISBLANK($F$716),COUNTIF($F$717:$F$718,"&lt;&gt;")&gt;0)</formula>
    </cfRule>
    <cfRule type="expression" dxfId="388" priority="322" stopIfTrue="1">
      <formula>AND(COUNTIF($F713:$F716,"&lt;&gt;")&gt;0,COUNTIF($F$717:$F$718,"&lt;&gt;")&gt;0)</formula>
    </cfRule>
  </conditionalFormatting>
  <conditionalFormatting sqref="F717:K717">
    <cfRule type="expression" dxfId="387" priority="321" stopIfTrue="1">
      <formula>OR(COUNTIF($F713:$F716,"&lt;&gt;")&gt;0,AND(ISBLANK($F717),COUNTIF($F$717:$F$718,"&lt;&gt;")=1))</formula>
    </cfRule>
    <cfRule type="expression" dxfId="386" priority="319" stopIfTrue="1">
      <formula>OR(AND(COUNTIF($F713:$F716,"&lt;&gt;")&gt;0,COUNTIF($F$717:$F$718,"&lt;&gt;")&gt;0),COUNTIF($F$717:$F$718,"&lt;&gt;")&gt;1)</formula>
    </cfRule>
  </conditionalFormatting>
  <conditionalFormatting sqref="F718:K718">
    <cfRule type="expression" dxfId="385" priority="320" stopIfTrue="1">
      <formula>OR(COUNTIF($F713:$F716,"&lt;&gt;")&gt;0,AND(ISBLANK($F718),COUNTIF($F$717:$F$718,"&lt;&gt;")=1))</formula>
    </cfRule>
    <cfRule type="expression" dxfId="384" priority="318" stopIfTrue="1">
      <formula>OR(AND(COUNTIF($F713:$F716,"&lt;&gt;")&gt;0,COUNTIF($F$717:$F$718,"&lt;&gt;")&gt;0),COUNTIF($F$717:$F$718,"&lt;&gt;")&gt;1)</formula>
    </cfRule>
  </conditionalFormatting>
  <conditionalFormatting sqref="F719:K719">
    <cfRule type="expression" dxfId="383" priority="313" stopIfTrue="1">
      <formula>COUNTIF($F$719:$F$721,"&lt;&gt;")&gt;1</formula>
    </cfRule>
    <cfRule type="expression" dxfId="382" priority="316" stopIfTrue="1">
      <formula>AND(ISBLANK($F719),COUNTIF($F$719:$F$721,"&lt;&gt;")=1)</formula>
    </cfRule>
  </conditionalFormatting>
  <conditionalFormatting sqref="F720:K720">
    <cfRule type="expression" dxfId="381" priority="315" stopIfTrue="1">
      <formula>AND(ISBLANK($F720),COUNTIF($F$719:$F$721,"&lt;&gt;")=1)</formula>
    </cfRule>
    <cfRule type="expression" dxfId="380" priority="312" stopIfTrue="1">
      <formula>COUNTIF($F$719:$F$721,"&lt;&gt;")&gt;1</formula>
    </cfRule>
  </conditionalFormatting>
  <conditionalFormatting sqref="F721:K721">
    <cfRule type="expression" dxfId="379" priority="311" stopIfTrue="1">
      <formula>COUNTIF($F$719:$F$721,"&lt;&gt;")&gt;1</formula>
    </cfRule>
    <cfRule type="expression" dxfId="378" priority="314" stopIfTrue="1">
      <formula>AND(ISBLANK($F721),COUNTIF($F$719:$F$721,"&lt;&gt;")=1)</formula>
    </cfRule>
  </conditionalFormatting>
  <conditionalFormatting sqref="F722:K722">
    <cfRule type="expression" dxfId="377" priority="301" stopIfTrue="1">
      <formula>AND(COUNTIF($F722:$F729,"&lt;&gt;")&gt;0,COUNTIF($F$730:$F$731,"&lt;&gt;")&gt;0)</formula>
    </cfRule>
    <cfRule type="expression" dxfId="376" priority="309" stopIfTrue="1">
      <formula>AND(ISBLANK($F$722),COUNTIF($F$730:$F$731,"&lt;&gt;")&gt;0)</formula>
    </cfRule>
  </conditionalFormatting>
  <conditionalFormatting sqref="F723:K723">
    <cfRule type="expression" dxfId="375" priority="308" stopIfTrue="1">
      <formula>AND(ISBLANK($F$723),COUNTIF($F$730:$F$731,"&lt;&gt;")&gt;0)</formula>
    </cfRule>
    <cfRule type="expression" dxfId="374" priority="300" stopIfTrue="1">
      <formula>AND(COUNTIF($F722:$F729,"&lt;&gt;")&gt;0,COUNTIF($F$730:$F$731,"&lt;&gt;")&gt;0)</formula>
    </cfRule>
  </conditionalFormatting>
  <conditionalFormatting sqref="F724:K724">
    <cfRule type="expression" dxfId="373" priority="307" stopIfTrue="1">
      <formula>AND(ISBLANK($F$724),COUNTIF($F$730:$F$731,"&lt;&gt;")&gt;0)</formula>
    </cfRule>
    <cfRule type="expression" dxfId="372" priority="299" stopIfTrue="1">
      <formula>AND(COUNTIF($F722:$F729,"&lt;&gt;")&gt;0,COUNTIF($F$730:$F$731,"&lt;&gt;")&gt;0)</formula>
    </cfRule>
  </conditionalFormatting>
  <conditionalFormatting sqref="F725:K725">
    <cfRule type="expression" dxfId="371" priority="298" stopIfTrue="1">
      <formula>AND(COUNTIF($F722:$F729,"&lt;&gt;")&gt;0,COUNTIF($F$730:$F$731,"&lt;&gt;")&gt;0)</formula>
    </cfRule>
    <cfRule type="expression" dxfId="370" priority="306" stopIfTrue="1">
      <formula>AND(ISBLANK($F$725),COUNTIF($F$730:$F$731,"&lt;&gt;")&gt;0)</formula>
    </cfRule>
  </conditionalFormatting>
  <conditionalFormatting sqref="F726:K726">
    <cfRule type="expression" dxfId="369" priority="297" stopIfTrue="1">
      <formula>AND(COUNTIF($F722:$F729,"&lt;&gt;")&gt;0,COUNTIF($F$730:$F$731,"&lt;&gt;")&gt;0)</formula>
    </cfRule>
    <cfRule type="expression" dxfId="368" priority="305" stopIfTrue="1">
      <formula>AND(ISBLANK($F$726),COUNTIF($F$730:$F$731,"&lt;&gt;")&gt;0)</formula>
    </cfRule>
  </conditionalFormatting>
  <conditionalFormatting sqref="F727:K727">
    <cfRule type="expression" dxfId="367" priority="296" stopIfTrue="1">
      <formula>AND(COUNTIF($F722:$F729,"&lt;&gt;")&gt;0,COUNTIF($F$730:$F$731,"&lt;&gt;")&gt;0)</formula>
    </cfRule>
    <cfRule type="expression" dxfId="366" priority="304" stopIfTrue="1">
      <formula>AND(ISBLANK($F$727),COUNTIF($F$730:$F$731,"&lt;&gt;")&gt;0)</formula>
    </cfRule>
  </conditionalFormatting>
  <conditionalFormatting sqref="F728:K728">
    <cfRule type="expression" dxfId="365" priority="295" stopIfTrue="1">
      <formula>AND(COUNTIF($F722:$F729,"&lt;&gt;")&gt;0,COUNTIF($F$730:$F$731,"&lt;&gt;")&gt;0)</formula>
    </cfRule>
    <cfRule type="expression" dxfId="364" priority="303" stopIfTrue="1">
      <formula>AND(ISBLANK($F$728),COUNTIF($F$730:$F$731,"&lt;&gt;")&gt;0)</formula>
    </cfRule>
  </conditionalFormatting>
  <conditionalFormatting sqref="F729:K729">
    <cfRule type="expression" dxfId="363" priority="294" stopIfTrue="1">
      <formula>AND(COUNTIF($F722:$F729,"&lt;&gt;")&gt;0,COUNTIF($F$730:$F$731,"&lt;&gt;")&gt;0)</formula>
    </cfRule>
    <cfRule type="expression" dxfId="362" priority="302" stopIfTrue="1">
      <formula>AND(ISBLANK($F$729),COUNTIF($F$730:$F$731,"&lt;&gt;")&gt;0)</formula>
    </cfRule>
  </conditionalFormatting>
  <conditionalFormatting sqref="F730:K730">
    <cfRule type="expression" dxfId="361" priority="293" stopIfTrue="1">
      <formula>OR(COUNTIF($F722:$F729,"&lt;&gt;")&gt;0,AND(ISBLANK($F730),COUNTIF($F$730:$F$731,"&lt;&gt;")=1))</formula>
    </cfRule>
    <cfRule type="expression" dxfId="360" priority="291" stopIfTrue="1">
      <formula>OR(AND(COUNTIF($F722:$F729,"&lt;&gt;")&gt;0,COUNTIF($F$730:$F$731,"&lt;&gt;")&gt;0),COUNTIF($F$730:$F$731,"&lt;&gt;")&gt;1)</formula>
    </cfRule>
  </conditionalFormatting>
  <conditionalFormatting sqref="F731:K731">
    <cfRule type="expression" dxfId="359" priority="290" stopIfTrue="1">
      <formula>OR(AND(COUNTIF($F722:$F729,"&lt;&gt;")&gt;0,COUNTIF($F$730:$F$731,"&lt;&gt;")&gt;0),COUNTIF($F$730:$F$731,"&lt;&gt;")&gt;1)</formula>
    </cfRule>
    <cfRule type="expression" dxfId="358" priority="292" stopIfTrue="1">
      <formula>OR(COUNTIF($F722:$F729,"&lt;&gt;")&gt;0,AND(ISBLANK($F731),COUNTIF($F$730:$F$731,"&lt;&gt;")=1))</formula>
    </cfRule>
  </conditionalFormatting>
  <conditionalFormatting sqref="F732:K732">
    <cfRule type="expression" dxfId="357" priority="288" stopIfTrue="1">
      <formula>AND(ISBLANK($F$732),COUNTIF($F$740:$F$741,"&lt;&gt;")&gt;0)</formula>
    </cfRule>
    <cfRule type="expression" dxfId="356" priority="280" stopIfTrue="1">
      <formula>AND(COUNTIF($F732:$F739,"&lt;&gt;")&gt;0,COUNTIF($F$740:$F$741,"&lt;&gt;")&gt;0)</formula>
    </cfRule>
  </conditionalFormatting>
  <conditionalFormatting sqref="F733:K733">
    <cfRule type="expression" dxfId="355" priority="287" stopIfTrue="1">
      <formula>AND(ISBLANK($F$733),COUNTIF($F$740:$F$741,"&lt;&gt;")&gt;0)</formula>
    </cfRule>
    <cfRule type="expression" dxfId="354" priority="279" stopIfTrue="1">
      <formula>AND(COUNTIF($F732:$F739,"&lt;&gt;")&gt;0,COUNTIF($F$740:$F$741,"&lt;&gt;")&gt;0)</formula>
    </cfRule>
  </conditionalFormatting>
  <conditionalFormatting sqref="F734:K734">
    <cfRule type="expression" dxfId="353" priority="278" stopIfTrue="1">
      <formula>AND(COUNTIF($F732:$F739,"&lt;&gt;")&gt;0,COUNTIF($F$740:$F$741,"&lt;&gt;")&gt;0)</formula>
    </cfRule>
    <cfRule type="expression" dxfId="352" priority="286" stopIfTrue="1">
      <formula>AND(ISBLANK($F$734),COUNTIF($F$740:$F$741,"&lt;&gt;")&gt;0)</formula>
    </cfRule>
  </conditionalFormatting>
  <conditionalFormatting sqref="F735:K735">
    <cfRule type="expression" dxfId="351" priority="285" stopIfTrue="1">
      <formula>AND(ISBLANK($F$735),COUNTIF($F$740:$F$741,"&lt;&gt;")&gt;0)</formula>
    </cfRule>
    <cfRule type="expression" dxfId="350" priority="277" stopIfTrue="1">
      <formula>AND(COUNTIF($F732:$F739,"&lt;&gt;")&gt;0,COUNTIF($F$740:$F$741,"&lt;&gt;")&gt;0)</formula>
    </cfRule>
  </conditionalFormatting>
  <conditionalFormatting sqref="F736:K736">
    <cfRule type="expression" dxfId="349" priority="284" stopIfTrue="1">
      <formula>AND(ISBLANK($F$736),COUNTIF($F$740:$F$741,"&lt;&gt;")&gt;0)</formula>
    </cfRule>
    <cfRule type="expression" dxfId="348" priority="276" stopIfTrue="1">
      <formula>AND(COUNTIF($F732:$F739,"&lt;&gt;")&gt;0,COUNTIF($F$740:$F$741,"&lt;&gt;")&gt;0)</formula>
    </cfRule>
  </conditionalFormatting>
  <conditionalFormatting sqref="F737:K737">
    <cfRule type="expression" dxfId="347" priority="283" stopIfTrue="1">
      <formula>AND(ISBLANK($F$737),COUNTIF($F$740:$F$741,"&lt;&gt;")&gt;0)</formula>
    </cfRule>
    <cfRule type="expression" dxfId="346" priority="275" stopIfTrue="1">
      <formula>AND(COUNTIF($F732:$F739,"&lt;&gt;")&gt;0,COUNTIF($F$740:$F$741,"&lt;&gt;")&gt;0)</formula>
    </cfRule>
  </conditionalFormatting>
  <conditionalFormatting sqref="F738:K738">
    <cfRule type="expression" dxfId="345" priority="282" stopIfTrue="1">
      <formula>AND(ISBLANK($F$738),COUNTIF($F$740:$F$741,"&lt;&gt;")&gt;0)</formula>
    </cfRule>
    <cfRule type="expression" dxfId="344" priority="274" stopIfTrue="1">
      <formula>AND(COUNTIF($F732:$F739,"&lt;&gt;")&gt;0,COUNTIF($F$740:$F$741,"&lt;&gt;")&gt;0)</formula>
    </cfRule>
  </conditionalFormatting>
  <conditionalFormatting sqref="F739:K739">
    <cfRule type="expression" dxfId="343" priority="281" stopIfTrue="1">
      <formula>AND(ISBLANK($F$739),COUNTIF($F$740:$F$741,"&lt;&gt;")&gt;0)</formula>
    </cfRule>
    <cfRule type="expression" dxfId="342" priority="273" stopIfTrue="1">
      <formula>AND(COUNTIF($F732:$F739,"&lt;&gt;")&gt;0,COUNTIF($F$740:$F$741,"&lt;&gt;")&gt;0)</formula>
    </cfRule>
  </conditionalFormatting>
  <conditionalFormatting sqref="F740:K740">
    <cfRule type="expression" dxfId="341" priority="272" stopIfTrue="1">
      <formula>OR(COUNTIF($F732:$F739,"&lt;&gt;")&gt;0,AND(ISBLANK($F740),COUNTIF($F$740:$F$741,"&lt;&gt;")=1))</formula>
    </cfRule>
    <cfRule type="expression" dxfId="340" priority="270" stopIfTrue="1">
      <formula>OR(AND(COUNTIF($F732:$F739,"&lt;&gt;")&gt;0,COUNTIF($F$740:$F$741,"&lt;&gt;")&gt;0),COUNTIF($F$740:$F$741,"&lt;&gt;")&gt;1)</formula>
    </cfRule>
  </conditionalFormatting>
  <conditionalFormatting sqref="F741:K741">
    <cfRule type="expression" dxfId="339" priority="271" stopIfTrue="1">
      <formula>OR(COUNTIF($F732:$F739,"&lt;&gt;")&gt;0,AND(ISBLANK($F741),COUNTIF($F$740:$F$741,"&lt;&gt;")=1))</formula>
    </cfRule>
    <cfRule type="expression" dxfId="338" priority="269" stopIfTrue="1">
      <formula>OR(AND(COUNTIF($F732:$F739,"&lt;&gt;")&gt;0,COUNTIF($F$740:$F$741,"&lt;&gt;")&gt;0),COUNTIF($F$740:$F$741,"&lt;&gt;")&gt;1)</formula>
    </cfRule>
  </conditionalFormatting>
  <conditionalFormatting sqref="F742:K742">
    <cfRule type="expression" dxfId="337" priority="267" stopIfTrue="1">
      <formula>AND(ISBLANK($F$742),COUNTIF($F$748:$F$749,"&lt;&gt;")&gt;0)</formula>
    </cfRule>
    <cfRule type="expression" dxfId="336" priority="261" stopIfTrue="1">
      <formula>AND(COUNTIF($F742:$F747,"&lt;&gt;")&gt;0,COUNTIF($F$748:$F$749,"&lt;&gt;")&gt;0)</formula>
    </cfRule>
  </conditionalFormatting>
  <conditionalFormatting sqref="F743:K743">
    <cfRule type="expression" dxfId="335" priority="266" stopIfTrue="1">
      <formula>AND(ISBLANK($F$743),COUNTIF($F$748:$F$749,"&lt;&gt;")&gt;0)</formula>
    </cfRule>
    <cfRule type="expression" dxfId="334" priority="260" stopIfTrue="1">
      <formula>AND(COUNTIF($F742:$F747,"&lt;&gt;")&gt;0,COUNTIF($F$748:$F$749,"&lt;&gt;")&gt;0)</formula>
    </cfRule>
  </conditionalFormatting>
  <conditionalFormatting sqref="F744:K744">
    <cfRule type="expression" dxfId="333" priority="265" stopIfTrue="1">
      <formula>AND(ISBLANK($F$744),COUNTIF($F$748:$F$749,"&lt;&gt;")&gt;0)</formula>
    </cfRule>
    <cfRule type="expression" dxfId="332" priority="259" stopIfTrue="1">
      <formula>AND(COUNTIF($F742:$F747,"&lt;&gt;")&gt;0,COUNTIF($F$748:$F$749,"&lt;&gt;")&gt;0)</formula>
    </cfRule>
  </conditionalFormatting>
  <conditionalFormatting sqref="F745:K745">
    <cfRule type="expression" dxfId="331" priority="264" stopIfTrue="1">
      <formula>AND(ISBLANK($F$745),COUNTIF($F$748:$F$749,"&lt;&gt;")&gt;0)</formula>
    </cfRule>
    <cfRule type="expression" dxfId="330" priority="258" stopIfTrue="1">
      <formula>AND(COUNTIF($F742:$F747,"&lt;&gt;")&gt;0,COUNTIF($F$748:$F$749,"&lt;&gt;")&gt;0)</formula>
    </cfRule>
  </conditionalFormatting>
  <conditionalFormatting sqref="F746:K746">
    <cfRule type="expression" dxfId="329" priority="263" stopIfTrue="1">
      <formula>AND(ISBLANK($F$746),COUNTIF($F$748:$F$749,"&lt;&gt;")&gt;0)</formula>
    </cfRule>
    <cfRule type="expression" dxfId="328" priority="257" stopIfTrue="1">
      <formula>AND(COUNTIF($F742:$F747,"&lt;&gt;")&gt;0,COUNTIF($F$748:$F$749,"&lt;&gt;")&gt;0)</formula>
    </cfRule>
  </conditionalFormatting>
  <conditionalFormatting sqref="F747:K747">
    <cfRule type="expression" dxfId="327" priority="262" stopIfTrue="1">
      <formula>AND(ISBLANK($F$747),COUNTIF($F$748:$F$749,"&lt;&gt;")&gt;0)</formula>
    </cfRule>
    <cfRule type="expression" dxfId="326" priority="256" stopIfTrue="1">
      <formula>AND(COUNTIF($F742:$F747,"&lt;&gt;")&gt;0,COUNTIF($F$748:$F$749,"&lt;&gt;")&gt;0)</formula>
    </cfRule>
  </conditionalFormatting>
  <conditionalFormatting sqref="F748:K748">
    <cfRule type="expression" dxfId="325" priority="253" stopIfTrue="1">
      <formula>OR(AND(COUNTIF($F742:$F747,"&lt;&gt;")&gt;0,COUNTIF($F$748:$F$749,"&lt;&gt;")&gt;0),COUNTIF($F$748:$F$749,"&lt;&gt;")&gt;1)</formula>
    </cfRule>
    <cfRule type="expression" dxfId="324" priority="255" stopIfTrue="1">
      <formula>OR(COUNTIF($F742:$F747,"&lt;&gt;")&gt;0,AND(ISBLANK($F748),COUNTIF($F$748:$F$749,"&lt;&gt;")=1))</formula>
    </cfRule>
  </conditionalFormatting>
  <conditionalFormatting sqref="F749:K749">
    <cfRule type="expression" dxfId="323" priority="254" stopIfTrue="1">
      <formula>OR(COUNTIF($F742:$F747,"&lt;&gt;")&gt;0,AND(ISBLANK($F749),COUNTIF($F$748:$F$749,"&lt;&gt;")=1))</formula>
    </cfRule>
    <cfRule type="expression" dxfId="322" priority="252" stopIfTrue="1">
      <formula>OR(AND(COUNTIF($F742:$F747,"&lt;&gt;")&gt;0,COUNTIF($F$748:$F$749,"&lt;&gt;")&gt;0),COUNTIF($F$748:$F$749,"&lt;&gt;")&gt;1)</formula>
    </cfRule>
  </conditionalFormatting>
  <conditionalFormatting sqref="F750:K750">
    <cfRule type="expression" dxfId="321" priority="244" stopIfTrue="1">
      <formula>AND(COUNTIF($F750:$F755,"&lt;&gt;")&gt;0,COUNTIF($F$756:$F$757,"&lt;&gt;")&gt;0)</formula>
    </cfRule>
    <cfRule type="expression" dxfId="320" priority="250" stopIfTrue="1">
      <formula>AND(ISBLANK($F$750),COUNTIF($F$756:$F$757,"&lt;&gt;")&gt;0)</formula>
    </cfRule>
  </conditionalFormatting>
  <conditionalFormatting sqref="F751:K751">
    <cfRule type="expression" dxfId="319" priority="249" stopIfTrue="1">
      <formula>AND(ISBLANK($F$751),COUNTIF($F$756:$F$757,"&lt;&gt;")&gt;0)</formula>
    </cfRule>
    <cfRule type="expression" dxfId="318" priority="243" stopIfTrue="1">
      <formula>AND(COUNTIF($F750:$F755,"&lt;&gt;")&gt;0,COUNTIF($F$756:$F$757,"&lt;&gt;")&gt;0)</formula>
    </cfRule>
  </conditionalFormatting>
  <conditionalFormatting sqref="F752:K752">
    <cfRule type="expression" dxfId="317" priority="248" stopIfTrue="1">
      <formula>AND(ISBLANK($F$752),COUNTIF($F$756:$F$757,"&lt;&gt;")&gt;0)</formula>
    </cfRule>
    <cfRule type="expression" dxfId="316" priority="242" stopIfTrue="1">
      <formula>AND(COUNTIF($F750:$F755,"&lt;&gt;")&gt;0,COUNTIF($F$756:$F$757,"&lt;&gt;")&gt;0)</formula>
    </cfRule>
  </conditionalFormatting>
  <conditionalFormatting sqref="F753:K753">
    <cfRule type="expression" dxfId="315" priority="247" stopIfTrue="1">
      <formula>AND(ISBLANK($F$753),COUNTIF($F$756:$F$757,"&lt;&gt;")&gt;0)</formula>
    </cfRule>
    <cfRule type="expression" dxfId="314" priority="241" stopIfTrue="1">
      <formula>AND(COUNTIF($F750:$F755,"&lt;&gt;")&gt;0,COUNTIF($F$756:$F$757,"&lt;&gt;")&gt;0)</formula>
    </cfRule>
  </conditionalFormatting>
  <conditionalFormatting sqref="F754:K754">
    <cfRule type="expression" dxfId="313" priority="246" stopIfTrue="1">
      <formula>AND(ISBLANK($F$754),COUNTIF($F$756:$F$757,"&lt;&gt;")&gt;0)</formula>
    </cfRule>
    <cfRule type="expression" dxfId="312" priority="240" stopIfTrue="1">
      <formula>AND(COUNTIF($F750:$F755,"&lt;&gt;")&gt;0,COUNTIF($F$756:$F$757,"&lt;&gt;")&gt;0)</formula>
    </cfRule>
  </conditionalFormatting>
  <conditionalFormatting sqref="F755:K755">
    <cfRule type="expression" dxfId="311" priority="245" stopIfTrue="1">
      <formula>AND(ISBLANK($F$755),COUNTIF($F$756:$F$757,"&lt;&gt;")&gt;0)</formula>
    </cfRule>
    <cfRule type="expression" dxfId="310" priority="239" stopIfTrue="1">
      <formula>AND(COUNTIF($F750:$F755,"&lt;&gt;")&gt;0,COUNTIF($F$756:$F$757,"&lt;&gt;")&gt;0)</formula>
    </cfRule>
  </conditionalFormatting>
  <conditionalFormatting sqref="F756:K756">
    <cfRule type="expression" dxfId="309" priority="238" stopIfTrue="1">
      <formula>OR(COUNTIF($F750:$F755,"&lt;&gt;")&gt;0,AND(ISBLANK($F756),COUNTIF($F$756:$F$757,"&lt;&gt;")=1))</formula>
    </cfRule>
    <cfRule type="expression" dxfId="308" priority="236" stopIfTrue="1">
      <formula>OR(AND(COUNTIF($F750:$F755,"&lt;&gt;")&gt;0,COUNTIF($F$756:$F$757,"&lt;&gt;")&gt;0),COUNTIF($F$756:$F$757,"&lt;&gt;")&gt;1)</formula>
    </cfRule>
  </conditionalFormatting>
  <conditionalFormatting sqref="F757:K757">
    <cfRule type="expression" dxfId="307" priority="237" stopIfTrue="1">
      <formula>OR(COUNTIF($F750:$F755,"&lt;&gt;")&gt;0,AND(ISBLANK($F757),COUNTIF($F$756:$F$757,"&lt;&gt;")=1))</formula>
    </cfRule>
    <cfRule type="expression" dxfId="306" priority="235" stopIfTrue="1">
      <formula>OR(AND(COUNTIF($F750:$F755,"&lt;&gt;")&gt;0,COUNTIF($F$756:$F$757,"&lt;&gt;")&gt;0),COUNTIF($F$756:$F$757,"&lt;&gt;")&gt;1)</formula>
    </cfRule>
  </conditionalFormatting>
  <conditionalFormatting sqref="F758:K758">
    <cfRule type="expression" dxfId="305" priority="233" stopIfTrue="1">
      <formula>AND(ISBLANK($F$758),COUNTIF($F$761:$F$762,"&lt;&gt;")&gt;0)</formula>
    </cfRule>
    <cfRule type="expression" dxfId="304" priority="230" stopIfTrue="1">
      <formula>AND(COUNTIF($F758:$F760,"&lt;&gt;")&gt;0,COUNTIF($F$761:$F$762,"&lt;&gt;")&gt;0)</formula>
    </cfRule>
  </conditionalFormatting>
  <conditionalFormatting sqref="F759:K759">
    <cfRule type="expression" dxfId="303" priority="229" stopIfTrue="1">
      <formula>AND(COUNTIF($F758:$F760,"&lt;&gt;")&gt;0,COUNTIF($F$761:$F$762,"&lt;&gt;")&gt;0)</formula>
    </cfRule>
    <cfRule type="expression" dxfId="302" priority="232" stopIfTrue="1">
      <formula>AND(ISBLANK($F$759),COUNTIF($F$761:$F$762,"&lt;&gt;")&gt;0)</formula>
    </cfRule>
  </conditionalFormatting>
  <conditionalFormatting sqref="F760:K760">
    <cfRule type="expression" dxfId="301" priority="228" stopIfTrue="1">
      <formula>AND(COUNTIF($F758:$F760,"&lt;&gt;")&gt;0,COUNTIF($F$761:$F$762,"&lt;&gt;")&gt;0)</formula>
    </cfRule>
    <cfRule type="expression" dxfId="300" priority="231" stopIfTrue="1">
      <formula>AND(ISBLANK($F$760),COUNTIF($F$761:$F$762,"&lt;&gt;")&gt;0)</formula>
    </cfRule>
  </conditionalFormatting>
  <conditionalFormatting sqref="F761:K761">
    <cfRule type="expression" dxfId="299" priority="225" stopIfTrue="1">
      <formula>OR(AND(COUNTIF($F758:$F760,"&lt;&gt;")&gt;0,COUNTIF($F$761:$F$762,"&lt;&gt;")&gt;0),COUNTIF($F$761:$F$762,"&lt;&gt;")&gt;1)</formula>
    </cfRule>
    <cfRule type="expression" dxfId="298" priority="227" stopIfTrue="1">
      <formula>OR(COUNTIF($F758:$F760,"&lt;&gt;")&gt;0,AND(ISBLANK($F761),COUNTIF($F$761:$F$762,"&lt;&gt;")=1))</formula>
    </cfRule>
  </conditionalFormatting>
  <conditionalFormatting sqref="F762:K762">
    <cfRule type="expression" dxfId="297" priority="226" stopIfTrue="1">
      <formula>OR(COUNTIF($F758:$F760,"&lt;&gt;")&gt;0,AND(ISBLANK($F762),COUNTIF($F$761:$F$762,"&lt;&gt;")=1))</formula>
    </cfRule>
    <cfRule type="expression" dxfId="296" priority="224" stopIfTrue="1">
      <formula>OR(AND(COUNTIF($F758:$F760,"&lt;&gt;")&gt;0,COUNTIF($F$761:$F$762,"&lt;&gt;")&gt;0),COUNTIF($F$761:$F$762,"&lt;&gt;")&gt;1)</formula>
    </cfRule>
  </conditionalFormatting>
  <conditionalFormatting sqref="F763:K763">
    <cfRule type="expression" dxfId="295" priority="211" stopIfTrue="1">
      <formula>AND(COUNTIF($F763:$F773,"&lt;&gt;")&gt;0,COUNTIF($F$774:$F$775,"&lt;&gt;")&gt;0)</formula>
    </cfRule>
    <cfRule type="expression" dxfId="294" priority="222" stopIfTrue="1">
      <formula>AND(ISBLANK($F$763),COUNTIF($F$774:$F$775,"&lt;&gt;")&gt;0)</formula>
    </cfRule>
  </conditionalFormatting>
  <conditionalFormatting sqref="F764:K764">
    <cfRule type="expression" dxfId="293" priority="210" stopIfTrue="1">
      <formula>AND(COUNTIF($F763:$F773,"&lt;&gt;")&gt;0,COUNTIF($F$774:$F$775,"&lt;&gt;")&gt;0)</formula>
    </cfRule>
    <cfRule type="expression" dxfId="292" priority="221" stopIfTrue="1">
      <formula>AND(ISBLANK($F$764),COUNTIF($F$774:$F$775,"&lt;&gt;")&gt;0)</formula>
    </cfRule>
  </conditionalFormatting>
  <conditionalFormatting sqref="F765:K765">
    <cfRule type="expression" dxfId="291" priority="209" stopIfTrue="1">
      <formula>AND(COUNTIF($F763:$F773,"&lt;&gt;")&gt;0,COUNTIF($F$774:$F$775,"&lt;&gt;")&gt;0)</formula>
    </cfRule>
    <cfRule type="expression" dxfId="290" priority="220" stopIfTrue="1">
      <formula>AND(ISBLANK($F$765),COUNTIF($F$774:$F$775,"&lt;&gt;")&gt;0)</formula>
    </cfRule>
  </conditionalFormatting>
  <conditionalFormatting sqref="F766:K766">
    <cfRule type="expression" dxfId="289" priority="208" stopIfTrue="1">
      <formula>AND(COUNTIF($F763:$F773,"&lt;&gt;")&gt;0,COUNTIF($F$774:$F$775,"&lt;&gt;")&gt;0)</formula>
    </cfRule>
    <cfRule type="expression" dxfId="288" priority="219" stopIfTrue="1">
      <formula>AND(ISBLANK($F$766),COUNTIF($F$774:$F$775,"&lt;&gt;")&gt;0)</formula>
    </cfRule>
  </conditionalFormatting>
  <conditionalFormatting sqref="F767:K767">
    <cfRule type="expression" dxfId="287" priority="207" stopIfTrue="1">
      <formula>AND(COUNTIF($F763:$F773,"&lt;&gt;")&gt;0,COUNTIF($F$774:$F$775,"&lt;&gt;")&gt;0)</formula>
    </cfRule>
    <cfRule type="expression" dxfId="286" priority="218" stopIfTrue="1">
      <formula>AND(ISBLANK($F$767),COUNTIF($F$774:$F$775,"&lt;&gt;")&gt;0)</formula>
    </cfRule>
  </conditionalFormatting>
  <conditionalFormatting sqref="F768:K768">
    <cfRule type="expression" dxfId="285" priority="206" stopIfTrue="1">
      <formula>AND(COUNTIF($F763:$F773,"&lt;&gt;")&gt;0,COUNTIF($F$774:$F$775,"&lt;&gt;")&gt;0)</formula>
    </cfRule>
    <cfRule type="expression" dxfId="284" priority="217" stopIfTrue="1">
      <formula>AND(ISBLANK($F$768),COUNTIF($F$774:$F$775,"&lt;&gt;")&gt;0)</formula>
    </cfRule>
  </conditionalFormatting>
  <conditionalFormatting sqref="F769:K769">
    <cfRule type="expression" dxfId="283" priority="205" stopIfTrue="1">
      <formula>AND(COUNTIF($F763:$F773,"&lt;&gt;")&gt;0,COUNTIF($F$774:$F$775,"&lt;&gt;")&gt;0)</formula>
    </cfRule>
    <cfRule type="expression" dxfId="282" priority="216" stopIfTrue="1">
      <formula>AND(ISBLANK($F$769),COUNTIF($F$774:$F$775,"&lt;&gt;")&gt;0)</formula>
    </cfRule>
  </conditionalFormatting>
  <conditionalFormatting sqref="F770:K770">
    <cfRule type="expression" dxfId="281" priority="215" stopIfTrue="1">
      <formula>AND(ISBLANK($F$770),COUNTIF($F$774:$F$775,"&lt;&gt;")&gt;0)</formula>
    </cfRule>
    <cfRule type="expression" dxfId="280" priority="204" stopIfTrue="1">
      <formula>AND(COUNTIF($F763:$F773,"&lt;&gt;")&gt;0,COUNTIF($F$774:$F$775,"&lt;&gt;")&gt;0)</formula>
    </cfRule>
  </conditionalFormatting>
  <conditionalFormatting sqref="F771:K771">
    <cfRule type="expression" dxfId="279" priority="203" stopIfTrue="1">
      <formula>AND(COUNTIF($F763:$F773,"&lt;&gt;")&gt;0,COUNTIF($F$774:$F$775,"&lt;&gt;")&gt;0)</formula>
    </cfRule>
    <cfRule type="expression" dxfId="278" priority="214" stopIfTrue="1">
      <formula>AND(ISBLANK($F$771),COUNTIF($F$774:$F$775,"&lt;&gt;")&gt;0)</formula>
    </cfRule>
  </conditionalFormatting>
  <conditionalFormatting sqref="F772:K772">
    <cfRule type="expression" dxfId="277" priority="213" stopIfTrue="1">
      <formula>AND(ISBLANK($F$772),COUNTIF($F$774:$F$775,"&lt;&gt;")&gt;0)</formula>
    </cfRule>
    <cfRule type="expression" dxfId="276" priority="202" stopIfTrue="1">
      <formula>AND(COUNTIF($F763:$F773,"&lt;&gt;")&gt;0,COUNTIF($F$774:$F$775,"&lt;&gt;")&gt;0)</formula>
    </cfRule>
  </conditionalFormatting>
  <conditionalFormatting sqref="F773:K773">
    <cfRule type="expression" dxfId="275" priority="212" stopIfTrue="1">
      <formula>AND(ISBLANK($F$773),COUNTIF($F$774:$F$775,"&lt;&gt;")&gt;0)</formula>
    </cfRule>
    <cfRule type="expression" dxfId="274" priority="201" stopIfTrue="1">
      <formula>AND(COUNTIF($F763:$F773,"&lt;&gt;")&gt;0,COUNTIF($F$774:$F$775,"&lt;&gt;")&gt;0)</formula>
    </cfRule>
  </conditionalFormatting>
  <conditionalFormatting sqref="F774:K774">
    <cfRule type="expression" dxfId="273" priority="198" stopIfTrue="1">
      <formula>OR(AND(COUNTIF($F763:$F773,"&lt;&gt;")&gt;0,COUNTIF($F$774:$F$775,"&lt;&gt;")&gt;0),COUNTIF($F$774:$F$775,"&lt;&gt;")&gt;1)</formula>
    </cfRule>
    <cfRule type="expression" dxfId="272" priority="200" stopIfTrue="1">
      <formula>OR(COUNTIF($F763:$F773,"&lt;&gt;")&gt;0,AND(ISBLANK($F774),COUNTIF($F$774:$F$775,"&lt;&gt;")=1))</formula>
    </cfRule>
  </conditionalFormatting>
  <conditionalFormatting sqref="F775:K775">
    <cfRule type="expression" dxfId="271" priority="197" stopIfTrue="1">
      <formula>OR(AND(COUNTIF($F763:$F773,"&lt;&gt;")&gt;0,COUNTIF($F$774:$F$775,"&lt;&gt;")&gt;0),COUNTIF($F$774:$F$775,"&lt;&gt;")&gt;1)</formula>
    </cfRule>
    <cfRule type="expression" dxfId="270" priority="199" stopIfTrue="1">
      <formula>OR(COUNTIF($F763:$F773,"&lt;&gt;")&gt;0,AND(ISBLANK($F775),COUNTIF($F$774:$F$775,"&lt;&gt;")=1))</formula>
    </cfRule>
  </conditionalFormatting>
  <conditionalFormatting sqref="F776:K776">
    <cfRule type="expression" dxfId="269" priority="187" stopIfTrue="1">
      <formula>AND(COUNTIF($F776:$F783,"&lt;&gt;")&gt;0,COUNTIF($F$784:$F$785,"&lt;&gt;")&gt;0)</formula>
    </cfRule>
    <cfRule type="expression" dxfId="268" priority="195" stopIfTrue="1">
      <formula>AND(ISBLANK($F$776),COUNTIF($F$784:$F$785,"&lt;&gt;")&gt;0)</formula>
    </cfRule>
  </conditionalFormatting>
  <conditionalFormatting sqref="F777:K777">
    <cfRule type="expression" dxfId="267" priority="194" stopIfTrue="1">
      <formula>AND(ISBLANK($F$777),COUNTIF($F$784:$F$785,"&lt;&gt;")&gt;0)</formula>
    </cfRule>
    <cfRule type="expression" dxfId="266" priority="186" stopIfTrue="1">
      <formula>AND(COUNTIF($F776:$F783,"&lt;&gt;")&gt;0,COUNTIF($F$784:$F$785,"&lt;&gt;")&gt;0)</formula>
    </cfRule>
  </conditionalFormatting>
  <conditionalFormatting sqref="F778:K778">
    <cfRule type="expression" dxfId="265" priority="193" stopIfTrue="1">
      <formula>AND(ISBLANK($F$778),COUNTIF($F$784:$F$785,"&lt;&gt;")&gt;0)</formula>
    </cfRule>
    <cfRule type="expression" dxfId="264" priority="185" stopIfTrue="1">
      <formula>AND(COUNTIF($F776:$F783,"&lt;&gt;")&gt;0,COUNTIF($F$784:$F$785,"&lt;&gt;")&gt;0)</formula>
    </cfRule>
  </conditionalFormatting>
  <conditionalFormatting sqref="F779:K779">
    <cfRule type="expression" dxfId="263" priority="192" stopIfTrue="1">
      <formula>AND(ISBLANK($F$779),COUNTIF($F$784:$F$785,"&lt;&gt;")&gt;0)</formula>
    </cfRule>
    <cfRule type="expression" dxfId="262" priority="184" stopIfTrue="1">
      <formula>AND(COUNTIF($F776:$F783,"&lt;&gt;")&gt;0,COUNTIF($F$784:$F$785,"&lt;&gt;")&gt;0)</formula>
    </cfRule>
  </conditionalFormatting>
  <conditionalFormatting sqref="F780:K780">
    <cfRule type="expression" dxfId="261" priority="183" stopIfTrue="1">
      <formula>AND(COUNTIF($F776:$F783,"&lt;&gt;")&gt;0,COUNTIF($F$784:$F$785,"&lt;&gt;")&gt;0)</formula>
    </cfRule>
    <cfRule type="expression" dxfId="260" priority="191" stopIfTrue="1">
      <formula>AND(ISBLANK($F$780),COUNTIF($F$784:$F$785,"&lt;&gt;")&gt;0)</formula>
    </cfRule>
  </conditionalFormatting>
  <conditionalFormatting sqref="F781:K781">
    <cfRule type="expression" dxfId="259" priority="190" stopIfTrue="1">
      <formula>AND(ISBLANK($F$781),COUNTIF($F$784:$F$785,"&lt;&gt;")&gt;0)</formula>
    </cfRule>
    <cfRule type="expression" dxfId="258" priority="182" stopIfTrue="1">
      <formula>AND(COUNTIF($F776:$F783,"&lt;&gt;")&gt;0,COUNTIF($F$784:$F$785,"&lt;&gt;")&gt;0)</formula>
    </cfRule>
  </conditionalFormatting>
  <conditionalFormatting sqref="F782:K782">
    <cfRule type="expression" dxfId="257" priority="189" stopIfTrue="1">
      <formula>AND(ISBLANK($F$782),COUNTIF($F$784:$F$785,"&lt;&gt;")&gt;0)</formula>
    </cfRule>
    <cfRule type="expression" dxfId="256" priority="181" stopIfTrue="1">
      <formula>AND(COUNTIF($F776:$F783,"&lt;&gt;")&gt;0,COUNTIF($F$784:$F$785,"&lt;&gt;")&gt;0)</formula>
    </cfRule>
  </conditionalFormatting>
  <conditionalFormatting sqref="F783:K783">
    <cfRule type="expression" dxfId="255" priority="188" stopIfTrue="1">
      <formula>AND(ISBLANK($F$783),COUNTIF($F$784:$F$785,"&lt;&gt;")&gt;0)</formula>
    </cfRule>
    <cfRule type="expression" dxfId="254" priority="180" stopIfTrue="1">
      <formula>AND(COUNTIF($F776:$F783,"&lt;&gt;")&gt;0,COUNTIF($F$784:$F$785,"&lt;&gt;")&gt;0)</formula>
    </cfRule>
  </conditionalFormatting>
  <conditionalFormatting sqref="F784:K784">
    <cfRule type="expression" dxfId="253" priority="177" stopIfTrue="1">
      <formula>OR(AND(COUNTIF($F776:$F783,"&lt;&gt;")&gt;0,COUNTIF($F$784:$F$785,"&lt;&gt;")&gt;0),COUNTIF($F$784:$F$785,"&lt;&gt;")&gt;1)</formula>
    </cfRule>
    <cfRule type="expression" dxfId="252" priority="179" stopIfTrue="1">
      <formula>OR(COUNTIF($F776:$F783,"&lt;&gt;")&gt;0,AND(ISBLANK($F784),COUNTIF($F$784:$F$785,"&lt;&gt;")=1))</formula>
    </cfRule>
  </conditionalFormatting>
  <conditionalFormatting sqref="F785:K785">
    <cfRule type="expression" dxfId="251" priority="178" stopIfTrue="1">
      <formula>OR(COUNTIF($F776:$F783,"&lt;&gt;")&gt;0,AND(ISBLANK($F785),COUNTIF($F$784:$F$785,"&lt;&gt;")=1))</formula>
    </cfRule>
    <cfRule type="expression" dxfId="250" priority="176" stopIfTrue="1">
      <formula>OR(AND(COUNTIF($F776:$F783,"&lt;&gt;")&gt;0,COUNTIF($F$784:$F$785,"&lt;&gt;")&gt;0),COUNTIF($F$784:$F$785,"&lt;&gt;")&gt;1)</formula>
    </cfRule>
  </conditionalFormatting>
  <conditionalFormatting sqref="F786:K786">
    <cfRule type="expression" dxfId="249" priority="174" stopIfTrue="1">
      <formula>AND(ISBLANK($F$786),COUNTIF($F$800:$F$801,"&lt;&gt;")&gt;0)</formula>
    </cfRule>
    <cfRule type="expression" dxfId="248" priority="160" stopIfTrue="1">
      <formula>AND(COUNTIF($F786:$F799,"&lt;&gt;")&gt;0,COUNTIF($F$800:$F$801,"&lt;&gt;")&gt;0)</formula>
    </cfRule>
  </conditionalFormatting>
  <conditionalFormatting sqref="F787:K787">
    <cfRule type="expression" dxfId="247" priority="173" stopIfTrue="1">
      <formula>AND(ISBLANK($F$787),COUNTIF($F$800:$F$801,"&lt;&gt;")&gt;0)</formula>
    </cfRule>
    <cfRule type="expression" dxfId="246" priority="159" stopIfTrue="1">
      <formula>AND(COUNTIF($F786:$F799,"&lt;&gt;")&gt;0,COUNTIF($F$800:$F$801,"&lt;&gt;")&gt;0)</formula>
    </cfRule>
  </conditionalFormatting>
  <conditionalFormatting sqref="F788:K788">
    <cfRule type="expression" dxfId="245" priority="172" stopIfTrue="1">
      <formula>AND(ISBLANK($F$788),COUNTIF($F$800:$F$801,"&lt;&gt;")&gt;0)</formula>
    </cfRule>
    <cfRule type="expression" dxfId="244" priority="158" stopIfTrue="1">
      <formula>AND(COUNTIF($F786:$F799,"&lt;&gt;")&gt;0,COUNTIF($F$800:$F$801,"&lt;&gt;")&gt;0)</formula>
    </cfRule>
  </conditionalFormatting>
  <conditionalFormatting sqref="F789:K789">
    <cfRule type="expression" dxfId="243" priority="171" stopIfTrue="1">
      <formula>AND(ISBLANK($F$789),COUNTIF($F$800:$F$801,"&lt;&gt;")&gt;0)</formula>
    </cfRule>
    <cfRule type="expression" dxfId="242" priority="157" stopIfTrue="1">
      <formula>AND(COUNTIF($F786:$F799,"&lt;&gt;")&gt;0,COUNTIF($F$800:$F$801,"&lt;&gt;")&gt;0)</formula>
    </cfRule>
  </conditionalFormatting>
  <conditionalFormatting sqref="F790:K790">
    <cfRule type="expression" dxfId="241" priority="170" stopIfTrue="1">
      <formula>AND(ISBLANK($F$790),COUNTIF($F$800:$F$801,"&lt;&gt;")&gt;0)</formula>
    </cfRule>
    <cfRule type="expression" dxfId="240" priority="156" stopIfTrue="1">
      <formula>AND(COUNTIF($F786:$F799,"&lt;&gt;")&gt;0,COUNTIF($F$800:$F$801,"&lt;&gt;")&gt;0)</formula>
    </cfRule>
  </conditionalFormatting>
  <conditionalFormatting sqref="F791:K791">
    <cfRule type="expression" dxfId="239" priority="169" stopIfTrue="1">
      <formula>AND(ISBLANK($F$791),COUNTIF($F$800:$F$801,"&lt;&gt;")&gt;0)</formula>
    </cfRule>
    <cfRule type="expression" dxfId="238" priority="155" stopIfTrue="1">
      <formula>AND(COUNTIF($F786:$F799,"&lt;&gt;")&gt;0,COUNTIF($F$800:$F$801,"&lt;&gt;")&gt;0)</formula>
    </cfRule>
  </conditionalFormatting>
  <conditionalFormatting sqref="F792:K792">
    <cfRule type="expression" dxfId="237" priority="168" stopIfTrue="1">
      <formula>AND(ISBLANK($F$792),COUNTIF($F$800:$F$801,"&lt;&gt;")&gt;0)</formula>
    </cfRule>
    <cfRule type="expression" dxfId="236" priority="154" stopIfTrue="1">
      <formula>AND(COUNTIF($F786:$F799,"&lt;&gt;")&gt;0,COUNTIF($F$800:$F$801,"&lt;&gt;")&gt;0)</formula>
    </cfRule>
  </conditionalFormatting>
  <conditionalFormatting sqref="F793:K793">
    <cfRule type="expression" dxfId="235" priority="153" stopIfTrue="1">
      <formula>AND(COUNTIF($F786:$F799,"&lt;&gt;")&gt;0,COUNTIF($F$800:$F$801,"&lt;&gt;")&gt;0)</formula>
    </cfRule>
    <cfRule type="expression" dxfId="234" priority="167" stopIfTrue="1">
      <formula>AND(ISBLANK($F$793),COUNTIF($F$800:$F$801,"&lt;&gt;")&gt;0)</formula>
    </cfRule>
  </conditionalFormatting>
  <conditionalFormatting sqref="F794:K794">
    <cfRule type="expression" dxfId="233" priority="152" stopIfTrue="1">
      <formula>AND(COUNTIF($F786:$F799,"&lt;&gt;")&gt;0,COUNTIF($F$800:$F$801,"&lt;&gt;")&gt;0)</formula>
    </cfRule>
    <cfRule type="expression" dxfId="232" priority="166" stopIfTrue="1">
      <formula>AND(ISBLANK($F$794),COUNTIF($F$800:$F$801,"&lt;&gt;")&gt;0)</formula>
    </cfRule>
  </conditionalFormatting>
  <conditionalFormatting sqref="F795:K795">
    <cfRule type="expression" dxfId="231" priority="151" stopIfTrue="1">
      <formula>AND(COUNTIF($F786:$F799,"&lt;&gt;")&gt;0,COUNTIF($F$800:$F$801,"&lt;&gt;")&gt;0)</formula>
    </cfRule>
    <cfRule type="expression" dxfId="230" priority="165" stopIfTrue="1">
      <formula>AND(ISBLANK($F$795),COUNTIF($F$800:$F$801,"&lt;&gt;")&gt;0)</formula>
    </cfRule>
  </conditionalFormatting>
  <conditionalFormatting sqref="F796:K796">
    <cfRule type="expression" dxfId="229" priority="150" stopIfTrue="1">
      <formula>AND(COUNTIF($F786:$F799,"&lt;&gt;")&gt;0,COUNTIF($F$800:$F$801,"&lt;&gt;")&gt;0)</formula>
    </cfRule>
    <cfRule type="expression" dxfId="228" priority="164" stopIfTrue="1">
      <formula>AND(ISBLANK($F$796),COUNTIF($F$800:$F$801,"&lt;&gt;")&gt;0)</formula>
    </cfRule>
  </conditionalFormatting>
  <conditionalFormatting sqref="F797:K797">
    <cfRule type="expression" dxfId="227" priority="149" stopIfTrue="1">
      <formula>AND(COUNTIF($F786:$F799,"&lt;&gt;")&gt;0,COUNTIF($F$800:$F$801,"&lt;&gt;")&gt;0)</formula>
    </cfRule>
    <cfRule type="expression" dxfId="226" priority="163" stopIfTrue="1">
      <formula>AND(ISBLANK($F$797),COUNTIF($F$800:$F$801,"&lt;&gt;")&gt;0)</formula>
    </cfRule>
  </conditionalFormatting>
  <conditionalFormatting sqref="F798:K798">
    <cfRule type="expression" dxfId="225" priority="148" stopIfTrue="1">
      <formula>AND(COUNTIF($F786:$F799,"&lt;&gt;")&gt;0,COUNTIF($F$800:$F$801,"&lt;&gt;")&gt;0)</formula>
    </cfRule>
    <cfRule type="expression" dxfId="224" priority="162" stopIfTrue="1">
      <formula>AND(ISBLANK($F$798),COUNTIF($F$800:$F$801,"&lt;&gt;")&gt;0)</formula>
    </cfRule>
  </conditionalFormatting>
  <conditionalFormatting sqref="F799:K799">
    <cfRule type="expression" dxfId="223" priority="161" stopIfTrue="1">
      <formula>AND(ISBLANK($F$799),COUNTIF($F$800:$F$801,"&lt;&gt;")&gt;0)</formula>
    </cfRule>
    <cfRule type="expression" dxfId="222" priority="147" stopIfTrue="1">
      <formula>AND(COUNTIF($F786:$F799,"&lt;&gt;")&gt;0,COUNTIF($F$800:$F$801,"&lt;&gt;")&gt;0)</formula>
    </cfRule>
  </conditionalFormatting>
  <conditionalFormatting sqref="F800:K800">
    <cfRule type="expression" dxfId="221" priority="146" stopIfTrue="1">
      <formula>OR(COUNTIF($F786:$F799,"&lt;&gt;")&gt;0,AND(ISBLANK($F800),COUNTIF($F$800:$F$801,"&lt;&gt;")=1))</formula>
    </cfRule>
    <cfRule type="expression" dxfId="220" priority="144" stopIfTrue="1">
      <formula>OR(AND(COUNTIF($F786:$F799,"&lt;&gt;")&gt;0,COUNTIF($F$800:$F$801,"&lt;&gt;")&gt;0),COUNTIF($F$800:$F$801,"&lt;&gt;")&gt;1)</formula>
    </cfRule>
  </conditionalFormatting>
  <conditionalFormatting sqref="F801:K801">
    <cfRule type="expression" dxfId="219" priority="145" stopIfTrue="1">
      <formula>OR(COUNTIF($F786:$F799,"&lt;&gt;")&gt;0,AND(ISBLANK($F801),COUNTIF($F$800:$F$801,"&lt;&gt;")=1))</formula>
    </cfRule>
    <cfRule type="expression" dxfId="218" priority="143" stopIfTrue="1">
      <formula>OR(AND(COUNTIF($F786:$F799,"&lt;&gt;")&gt;0,COUNTIF($F$800:$F$801,"&lt;&gt;")&gt;0),COUNTIF($F$800:$F$801,"&lt;&gt;")&gt;1)</formula>
    </cfRule>
  </conditionalFormatting>
  <conditionalFormatting sqref="F802:K802">
    <cfRule type="expression" dxfId="217" priority="123" stopIfTrue="1">
      <formula>AND(COUNTIF($F802:$F819,"&lt;&gt;")&gt;0,COUNTIF($F$820:$F$821,"&lt;&gt;")&gt;0)</formula>
    </cfRule>
    <cfRule type="expression" dxfId="216" priority="141" stopIfTrue="1">
      <formula>AND(ISBLANK($F$802),COUNTIF($F$820:$F$821,"&lt;&gt;")&gt;0)</formula>
    </cfRule>
  </conditionalFormatting>
  <conditionalFormatting sqref="F803:K803">
    <cfRule type="expression" dxfId="215" priority="122" stopIfTrue="1">
      <formula>AND(COUNTIF($F802:$F819,"&lt;&gt;")&gt;0,COUNTIF($F$820:$F$821,"&lt;&gt;")&gt;0)</formula>
    </cfRule>
    <cfRule type="expression" dxfId="214" priority="140" stopIfTrue="1">
      <formula>AND(ISBLANK($F$803),COUNTIF($F$820:$F$821,"&lt;&gt;")&gt;0)</formula>
    </cfRule>
  </conditionalFormatting>
  <conditionalFormatting sqref="F804:K804">
    <cfRule type="expression" dxfId="213" priority="121" stopIfTrue="1">
      <formula>AND(COUNTIF($F802:$F819,"&lt;&gt;")&gt;0,COUNTIF($F$820:$F$821,"&lt;&gt;")&gt;0)</formula>
    </cfRule>
    <cfRule type="expression" dxfId="212" priority="139" stopIfTrue="1">
      <formula>AND(ISBLANK($F$804),COUNTIF($F$820:$F$821,"&lt;&gt;")&gt;0)</formula>
    </cfRule>
  </conditionalFormatting>
  <conditionalFormatting sqref="F805:K805">
    <cfRule type="expression" dxfId="211" priority="120" stopIfTrue="1">
      <formula>AND(COUNTIF($F802:$F819,"&lt;&gt;")&gt;0,COUNTIF($F$820:$F$821,"&lt;&gt;")&gt;0)</formula>
    </cfRule>
    <cfRule type="expression" dxfId="210" priority="138" stopIfTrue="1">
      <formula>AND(ISBLANK($F$805),COUNTIF($F$820:$F$821,"&lt;&gt;")&gt;0)</formula>
    </cfRule>
  </conditionalFormatting>
  <conditionalFormatting sqref="F806:K806">
    <cfRule type="expression" dxfId="209" priority="119" stopIfTrue="1">
      <formula>AND(COUNTIF($F802:$F819,"&lt;&gt;")&gt;0,COUNTIF($F$820:$F$821,"&lt;&gt;")&gt;0)</formula>
    </cfRule>
    <cfRule type="expression" dxfId="208" priority="137" stopIfTrue="1">
      <formula>AND(ISBLANK($F$806),COUNTIF($F$820:$F$821,"&lt;&gt;")&gt;0)</formula>
    </cfRule>
  </conditionalFormatting>
  <conditionalFormatting sqref="F807:K807">
    <cfRule type="expression" dxfId="207" priority="118" stopIfTrue="1">
      <formula>AND(COUNTIF($F802:$F819,"&lt;&gt;")&gt;0,COUNTIF($F$820:$F$821,"&lt;&gt;")&gt;0)</formula>
    </cfRule>
    <cfRule type="expression" dxfId="206" priority="136" stopIfTrue="1">
      <formula>AND(ISBLANK($F$807),COUNTIF($F$820:$F$821,"&lt;&gt;")&gt;0)</formula>
    </cfRule>
  </conditionalFormatting>
  <conditionalFormatting sqref="F808:K808">
    <cfRule type="expression" dxfId="205" priority="117" stopIfTrue="1">
      <formula>AND(COUNTIF($F802:$F819,"&lt;&gt;")&gt;0,COUNTIF($F$820:$F$821,"&lt;&gt;")&gt;0)</formula>
    </cfRule>
    <cfRule type="expression" dxfId="204" priority="135" stopIfTrue="1">
      <formula>AND(ISBLANK($F$808),COUNTIF($F$820:$F$821,"&lt;&gt;")&gt;0)</formula>
    </cfRule>
  </conditionalFormatting>
  <conditionalFormatting sqref="F809:K809">
    <cfRule type="expression" dxfId="203" priority="116" stopIfTrue="1">
      <formula>AND(COUNTIF($F802:$F819,"&lt;&gt;")&gt;0,COUNTIF($F$820:$F$821,"&lt;&gt;")&gt;0)</formula>
    </cfRule>
    <cfRule type="expression" dxfId="202" priority="134" stopIfTrue="1">
      <formula>AND(ISBLANK($F$809),COUNTIF($F$820:$F$821,"&lt;&gt;")&gt;0)</formula>
    </cfRule>
  </conditionalFormatting>
  <conditionalFormatting sqref="F810:K810">
    <cfRule type="expression" dxfId="201" priority="115" stopIfTrue="1">
      <formula>AND(COUNTIF($F802:$F819,"&lt;&gt;")&gt;0,COUNTIF($F$820:$F$821,"&lt;&gt;")&gt;0)</formula>
    </cfRule>
    <cfRule type="expression" dxfId="200" priority="133" stopIfTrue="1">
      <formula>AND(ISBLANK($F$810),COUNTIF($F$820:$F$821,"&lt;&gt;")&gt;0)</formula>
    </cfRule>
  </conditionalFormatting>
  <conditionalFormatting sqref="F811:K811">
    <cfRule type="expression" dxfId="199" priority="114" stopIfTrue="1">
      <formula>AND(COUNTIF($F802:$F819,"&lt;&gt;")&gt;0,COUNTIF($F$820:$F$821,"&lt;&gt;")&gt;0)</formula>
    </cfRule>
    <cfRule type="expression" dxfId="198" priority="132" stopIfTrue="1">
      <formula>AND(ISBLANK($F$811),COUNTIF($F$820:$F$821,"&lt;&gt;")&gt;0)</formula>
    </cfRule>
  </conditionalFormatting>
  <conditionalFormatting sqref="F812:K812">
    <cfRule type="expression" dxfId="197" priority="113" stopIfTrue="1">
      <formula>AND(COUNTIF($F802:$F819,"&lt;&gt;")&gt;0,COUNTIF($F$820:$F$821,"&lt;&gt;")&gt;0)</formula>
    </cfRule>
    <cfRule type="expression" dxfId="196" priority="131" stopIfTrue="1">
      <formula>AND(ISBLANK($F$812),COUNTIF($F$820:$F$821,"&lt;&gt;")&gt;0)</formula>
    </cfRule>
  </conditionalFormatting>
  <conditionalFormatting sqref="F813:K813">
    <cfRule type="expression" dxfId="195" priority="130" stopIfTrue="1">
      <formula>AND(ISBLANK($F$813),COUNTIF($F$820:$F$821,"&lt;&gt;")&gt;0)</formula>
    </cfRule>
    <cfRule type="expression" dxfId="194" priority="112" stopIfTrue="1">
      <formula>AND(COUNTIF($F802:$F819,"&lt;&gt;")&gt;0,COUNTIF($F$820:$F$821,"&lt;&gt;")&gt;0)</formula>
    </cfRule>
  </conditionalFormatting>
  <conditionalFormatting sqref="F814:K814">
    <cfRule type="expression" dxfId="193" priority="111" stopIfTrue="1">
      <formula>AND(COUNTIF($F802:$F819,"&lt;&gt;")&gt;0,COUNTIF($F$820:$F$821,"&lt;&gt;")&gt;0)</formula>
    </cfRule>
    <cfRule type="expression" dxfId="192" priority="129" stopIfTrue="1">
      <formula>AND(ISBLANK($F$814),COUNTIF($F$820:$F$821,"&lt;&gt;")&gt;0)</formula>
    </cfRule>
  </conditionalFormatting>
  <conditionalFormatting sqref="F815:K815">
    <cfRule type="expression" dxfId="191" priority="110" stopIfTrue="1">
      <formula>AND(COUNTIF($F802:$F819,"&lt;&gt;")&gt;0,COUNTIF($F$820:$F$821,"&lt;&gt;")&gt;0)</formula>
    </cfRule>
    <cfRule type="expression" dxfId="190" priority="128" stopIfTrue="1">
      <formula>AND(ISBLANK($F$815),COUNTIF($F$820:$F$821,"&lt;&gt;")&gt;0)</formula>
    </cfRule>
  </conditionalFormatting>
  <conditionalFormatting sqref="F816:K816">
    <cfRule type="expression" dxfId="189" priority="109" stopIfTrue="1">
      <formula>AND(COUNTIF($F802:$F819,"&lt;&gt;")&gt;0,COUNTIF($F$820:$F$821,"&lt;&gt;")&gt;0)</formula>
    </cfRule>
    <cfRule type="expression" dxfId="188" priority="127" stopIfTrue="1">
      <formula>AND(ISBLANK($F$816),COUNTIF($F$820:$F$821,"&lt;&gt;")&gt;0)</formula>
    </cfRule>
  </conditionalFormatting>
  <conditionalFormatting sqref="F817:K817">
    <cfRule type="expression" dxfId="187" priority="108" stopIfTrue="1">
      <formula>AND(COUNTIF($F802:$F819,"&lt;&gt;")&gt;0,COUNTIF($F$820:$F$821,"&lt;&gt;")&gt;0)</formula>
    </cfRule>
    <cfRule type="expression" dxfId="186" priority="126" stopIfTrue="1">
      <formula>AND(ISBLANK($F$817),COUNTIF($F$820:$F$821,"&lt;&gt;")&gt;0)</formula>
    </cfRule>
  </conditionalFormatting>
  <conditionalFormatting sqref="F818:K818">
    <cfRule type="expression" dxfId="185" priority="107" stopIfTrue="1">
      <formula>AND(COUNTIF($F802:$F819,"&lt;&gt;")&gt;0,COUNTIF($F$820:$F$821,"&lt;&gt;")&gt;0)</formula>
    </cfRule>
    <cfRule type="expression" dxfId="184" priority="125" stopIfTrue="1">
      <formula>AND(ISBLANK($F$818),COUNTIF($F$820:$F$821,"&lt;&gt;")&gt;0)</formula>
    </cfRule>
  </conditionalFormatting>
  <conditionalFormatting sqref="F819:K819">
    <cfRule type="expression" dxfId="183" priority="124" stopIfTrue="1">
      <formula>AND(ISBLANK($F$819),COUNTIF($F$820:$F$821,"&lt;&gt;")&gt;0)</formula>
    </cfRule>
    <cfRule type="expression" dxfId="182" priority="106" stopIfTrue="1">
      <formula>AND(COUNTIF($F802:$F819,"&lt;&gt;")&gt;0,COUNTIF($F$820:$F$821,"&lt;&gt;")&gt;0)</formula>
    </cfRule>
  </conditionalFormatting>
  <conditionalFormatting sqref="F820:K820">
    <cfRule type="expression" dxfId="181" priority="105" stopIfTrue="1">
      <formula>OR(COUNTIF($F802:$F819,"&lt;&gt;")&gt;0,AND(ISBLANK($F820),COUNTIF($F$820:$F$821,"&lt;&gt;")=1))</formula>
    </cfRule>
    <cfRule type="expression" dxfId="180" priority="103" stopIfTrue="1">
      <formula>OR(AND(COUNTIF($F802:$F819,"&lt;&gt;")&gt;0,COUNTIF($F$820:$F$821,"&lt;&gt;")&gt;0),COUNTIF($F$820:$F$821,"&lt;&gt;")&gt;1)</formula>
    </cfRule>
  </conditionalFormatting>
  <conditionalFormatting sqref="F821:K821">
    <cfRule type="expression" dxfId="179" priority="104" stopIfTrue="1">
      <formula>OR(COUNTIF($F802:$F819,"&lt;&gt;")&gt;0,AND(ISBLANK($F821),COUNTIF($F$820:$F$821,"&lt;&gt;")=1))</formula>
    </cfRule>
    <cfRule type="expression" dxfId="178" priority="102" stopIfTrue="1">
      <formula>OR(AND(COUNTIF($F802:$F819,"&lt;&gt;")&gt;0,COUNTIF($F$820:$F$821,"&lt;&gt;")&gt;0),COUNTIF($F$820:$F$821,"&lt;&gt;")&gt;1)</formula>
    </cfRule>
  </conditionalFormatting>
  <conditionalFormatting sqref="F822:K822">
    <cfRule type="expression" dxfId="177" priority="97" stopIfTrue="1">
      <formula>AND(COUNTIF($F822:$F824,"&lt;&gt;")&gt;0,COUNTIF($F$825:$F$826,"&lt;&gt;")&gt;0)</formula>
    </cfRule>
    <cfRule type="expression" dxfId="176" priority="100" stopIfTrue="1">
      <formula>AND(ISBLANK($F$822),COUNTIF($F$825:$F$826,"&lt;&gt;")&gt;0)</formula>
    </cfRule>
  </conditionalFormatting>
  <conditionalFormatting sqref="F823:K823">
    <cfRule type="expression" dxfId="175" priority="96" stopIfTrue="1">
      <formula>AND(COUNTIF($F822:$F824,"&lt;&gt;")&gt;0,COUNTIF($F$825:$F$826,"&lt;&gt;")&gt;0)</formula>
    </cfRule>
    <cfRule type="expression" dxfId="174" priority="99" stopIfTrue="1">
      <formula>AND(ISBLANK($F$823),COUNTIF($F$825:$F$826,"&lt;&gt;")&gt;0)</formula>
    </cfRule>
  </conditionalFormatting>
  <conditionalFormatting sqref="F824:K824">
    <cfRule type="expression" dxfId="173" priority="95" stopIfTrue="1">
      <formula>AND(COUNTIF($F822:$F824,"&lt;&gt;")&gt;0,COUNTIF($F$825:$F$826,"&lt;&gt;")&gt;0)</formula>
    </cfRule>
    <cfRule type="expression" dxfId="172" priority="98" stopIfTrue="1">
      <formula>AND(ISBLANK($F$824),COUNTIF($F$825:$F$826,"&lt;&gt;")&gt;0)</formula>
    </cfRule>
  </conditionalFormatting>
  <conditionalFormatting sqref="F825:K825">
    <cfRule type="expression" dxfId="171" priority="92" stopIfTrue="1">
      <formula>OR(AND(COUNTIF($F822:$F824,"&lt;&gt;")&gt;0,COUNTIF($F$825:$F$826,"&lt;&gt;")&gt;0),COUNTIF($F$825:$F$826,"&lt;&gt;")&gt;1)</formula>
    </cfRule>
    <cfRule type="expression" dxfId="170" priority="94" stopIfTrue="1">
      <formula>OR(COUNTIF($F822:$F824,"&lt;&gt;")&gt;0,AND(ISBLANK($F825),COUNTIF($F$825:$F$826,"&lt;&gt;")=1))</formula>
    </cfRule>
  </conditionalFormatting>
  <conditionalFormatting sqref="F826:K826">
    <cfRule type="expression" dxfId="169" priority="93" stopIfTrue="1">
      <formula>OR(COUNTIF($F822:$F824,"&lt;&gt;")&gt;0,AND(ISBLANK($F826),COUNTIF($F$825:$F$826,"&lt;&gt;")=1))</formula>
    </cfRule>
    <cfRule type="expression" dxfId="168" priority="91" stopIfTrue="1">
      <formula>OR(AND(COUNTIF($F822:$F824,"&lt;&gt;")&gt;0,COUNTIF($F$825:$F$826,"&lt;&gt;")&gt;0),COUNTIF($F$825:$F$826,"&lt;&gt;")&gt;1)</formula>
    </cfRule>
  </conditionalFormatting>
  <conditionalFormatting sqref="F827:K827">
    <cfRule type="expression" dxfId="167" priority="80" stopIfTrue="1">
      <formula>AND(COUNTIF($F827:$F835,"&lt;&gt;")&gt;0,COUNTIF($F$836:$F$837,"&lt;&gt;")&gt;0)</formula>
    </cfRule>
    <cfRule type="expression" dxfId="166" priority="89" stopIfTrue="1">
      <formula>AND(ISBLANK($F$827),COUNTIF($F$836:$F$837,"&lt;&gt;")&gt;0)</formula>
    </cfRule>
  </conditionalFormatting>
  <conditionalFormatting sqref="F828:K828">
    <cfRule type="expression" dxfId="165" priority="79" stopIfTrue="1">
      <formula>AND(COUNTIF($F827:$F835,"&lt;&gt;")&gt;0,COUNTIF($F$836:$F$837,"&lt;&gt;")&gt;0)</formula>
    </cfRule>
    <cfRule type="expression" dxfId="164" priority="88" stopIfTrue="1">
      <formula>AND(ISBLANK($F$828),COUNTIF($F$836:$F$837,"&lt;&gt;")&gt;0)</formula>
    </cfRule>
  </conditionalFormatting>
  <conditionalFormatting sqref="F829:K829">
    <cfRule type="expression" dxfId="163" priority="78" stopIfTrue="1">
      <formula>AND(COUNTIF($F827:$F835,"&lt;&gt;")&gt;0,COUNTIF($F$836:$F$837,"&lt;&gt;")&gt;0)</formula>
    </cfRule>
    <cfRule type="expression" dxfId="162" priority="87" stopIfTrue="1">
      <formula>AND(ISBLANK($F$829),COUNTIF($F$836:$F$837,"&lt;&gt;")&gt;0)</formula>
    </cfRule>
  </conditionalFormatting>
  <conditionalFormatting sqref="F830:K830">
    <cfRule type="expression" dxfId="161" priority="77" stopIfTrue="1">
      <formula>AND(COUNTIF($F827:$F835,"&lt;&gt;")&gt;0,COUNTIF($F$836:$F$837,"&lt;&gt;")&gt;0)</formula>
    </cfRule>
    <cfRule type="expression" dxfId="160" priority="86" stopIfTrue="1">
      <formula>AND(ISBLANK($F$830),COUNTIF($F$836:$F$837,"&lt;&gt;")&gt;0)</formula>
    </cfRule>
  </conditionalFormatting>
  <conditionalFormatting sqref="F831:K831">
    <cfRule type="expression" dxfId="159" priority="76" stopIfTrue="1">
      <formula>AND(COUNTIF($F827:$F835,"&lt;&gt;")&gt;0,COUNTIF($F$836:$F$837,"&lt;&gt;")&gt;0)</formula>
    </cfRule>
    <cfRule type="expression" dxfId="158" priority="85" stopIfTrue="1">
      <formula>AND(ISBLANK($F$831),COUNTIF($F$836:$F$837,"&lt;&gt;")&gt;0)</formula>
    </cfRule>
  </conditionalFormatting>
  <conditionalFormatting sqref="F832:K832">
    <cfRule type="expression" dxfId="157" priority="75" stopIfTrue="1">
      <formula>AND(COUNTIF($F827:$F835,"&lt;&gt;")&gt;0,COUNTIF($F$836:$F$837,"&lt;&gt;")&gt;0)</formula>
    </cfRule>
    <cfRule type="expression" dxfId="156" priority="84" stopIfTrue="1">
      <formula>AND(ISBLANK($F$832),COUNTIF($F$836:$F$837,"&lt;&gt;")&gt;0)</formula>
    </cfRule>
  </conditionalFormatting>
  <conditionalFormatting sqref="F833:K833">
    <cfRule type="expression" dxfId="155" priority="74" stopIfTrue="1">
      <formula>AND(COUNTIF($F827:$F835,"&lt;&gt;")&gt;0,COUNTIF($F$836:$F$837,"&lt;&gt;")&gt;0)</formula>
    </cfRule>
    <cfRule type="expression" dxfId="154" priority="83" stopIfTrue="1">
      <formula>AND(ISBLANK($F$833),COUNTIF($F$836:$F$837,"&lt;&gt;")&gt;0)</formula>
    </cfRule>
  </conditionalFormatting>
  <conditionalFormatting sqref="F834:K834">
    <cfRule type="expression" dxfId="153" priority="73" stopIfTrue="1">
      <formula>AND(COUNTIF($F827:$F835,"&lt;&gt;")&gt;0,COUNTIF($F$836:$F$837,"&lt;&gt;")&gt;0)</formula>
    </cfRule>
    <cfRule type="expression" dxfId="152" priority="82" stopIfTrue="1">
      <formula>AND(ISBLANK($F$834),COUNTIF($F$836:$F$837,"&lt;&gt;")&gt;0)</formula>
    </cfRule>
  </conditionalFormatting>
  <conditionalFormatting sqref="F835:K835">
    <cfRule type="expression" dxfId="151" priority="72" stopIfTrue="1">
      <formula>AND(COUNTIF($F827:$F835,"&lt;&gt;")&gt;0,COUNTIF($F$836:$F$837,"&lt;&gt;")&gt;0)</formula>
    </cfRule>
    <cfRule type="expression" dxfId="150" priority="81" stopIfTrue="1">
      <formula>AND(ISBLANK($F$835),COUNTIF($F$836:$F$837,"&lt;&gt;")&gt;0)</formula>
    </cfRule>
  </conditionalFormatting>
  <conditionalFormatting sqref="F836:K836">
    <cfRule type="expression" dxfId="149" priority="69" stopIfTrue="1">
      <formula>OR(AND(COUNTIF($F827:$F835,"&lt;&gt;")&gt;0,COUNTIF($F$836:$F$837,"&lt;&gt;")&gt;0),COUNTIF($F$836:$F$837,"&lt;&gt;")&gt;1)</formula>
    </cfRule>
    <cfRule type="expression" dxfId="148" priority="71" stopIfTrue="1">
      <formula>OR(COUNTIF($F827:$F835,"&lt;&gt;")&gt;0,AND(ISBLANK($F836),COUNTIF($F$836:$F$837,"&lt;&gt;")=1))</formula>
    </cfRule>
  </conditionalFormatting>
  <conditionalFormatting sqref="F837:K837">
    <cfRule type="expression" dxfId="147" priority="70" stopIfTrue="1">
      <formula>OR(COUNTIF($F827:$F835,"&lt;&gt;")&gt;0,AND(ISBLANK($F837),COUNTIF($F$836:$F$837,"&lt;&gt;")=1))</formula>
    </cfRule>
    <cfRule type="expression" dxfId="146" priority="68" stopIfTrue="1">
      <formula>OR(AND(COUNTIF($F827:$F835,"&lt;&gt;")&gt;0,COUNTIF($F$836:$F$837,"&lt;&gt;")&gt;0),COUNTIF($F$836:$F$837,"&lt;&gt;")&gt;1)</formula>
    </cfRule>
  </conditionalFormatting>
  <conditionalFormatting sqref="F838:K838">
    <cfRule type="expression" dxfId="145" priority="51" stopIfTrue="1">
      <formula>AND(COUNTIF($F838:$F852,"&lt;&gt;")&gt;0,COUNTIF($F$853:$F$854,"&lt;&gt;")&gt;0)</formula>
    </cfRule>
    <cfRule type="expression" dxfId="144" priority="66" stopIfTrue="1">
      <formula>AND(ISBLANK($F$838),COUNTIF($F$853:$F$854,"&lt;&gt;")&gt;0)</formula>
    </cfRule>
  </conditionalFormatting>
  <conditionalFormatting sqref="F839:K839">
    <cfRule type="expression" dxfId="143" priority="50" stopIfTrue="1">
      <formula>AND(COUNTIF($F838:$F852,"&lt;&gt;")&gt;0,COUNTIF($F$853:$F$854,"&lt;&gt;")&gt;0)</formula>
    </cfRule>
    <cfRule type="expression" dxfId="142" priority="65" stopIfTrue="1">
      <formula>AND(ISBLANK($F$839),COUNTIF($F$853:$F$854,"&lt;&gt;")&gt;0)</formula>
    </cfRule>
  </conditionalFormatting>
  <conditionalFormatting sqref="F840:K840">
    <cfRule type="expression" dxfId="141" priority="49" stopIfTrue="1">
      <formula>AND(COUNTIF($F838:$F852,"&lt;&gt;")&gt;0,COUNTIF($F$853:$F$854,"&lt;&gt;")&gt;0)</formula>
    </cfRule>
    <cfRule type="expression" dxfId="140" priority="64" stopIfTrue="1">
      <formula>AND(ISBLANK($F$840),COUNTIF($F$853:$F$854,"&lt;&gt;")&gt;0)</formula>
    </cfRule>
  </conditionalFormatting>
  <conditionalFormatting sqref="F841:K841">
    <cfRule type="expression" dxfId="139" priority="48" stopIfTrue="1">
      <formula>AND(COUNTIF($F838:$F852,"&lt;&gt;")&gt;0,COUNTIF($F$853:$F$854,"&lt;&gt;")&gt;0)</formula>
    </cfRule>
    <cfRule type="expression" dxfId="138" priority="63" stopIfTrue="1">
      <formula>AND(ISBLANK($F$841),COUNTIF($F$853:$F$854,"&lt;&gt;")&gt;0)</formula>
    </cfRule>
  </conditionalFormatting>
  <conditionalFormatting sqref="F842:K842">
    <cfRule type="expression" dxfId="137" priority="47" stopIfTrue="1">
      <formula>AND(COUNTIF($F838:$F852,"&lt;&gt;")&gt;0,COUNTIF($F$853:$F$854,"&lt;&gt;")&gt;0)</formula>
    </cfRule>
    <cfRule type="expression" dxfId="136" priority="62" stopIfTrue="1">
      <formula>AND(ISBLANK($F$842),COUNTIF($F$853:$F$854,"&lt;&gt;")&gt;0)</formula>
    </cfRule>
  </conditionalFormatting>
  <conditionalFormatting sqref="F843:K843">
    <cfRule type="expression" dxfId="135" priority="61" stopIfTrue="1">
      <formula>AND(ISBLANK($F$843),COUNTIF($F$853:$F$854,"&lt;&gt;")&gt;0)</formula>
    </cfRule>
    <cfRule type="expression" dxfId="134" priority="46" stopIfTrue="1">
      <formula>AND(COUNTIF($F838:$F852,"&lt;&gt;")&gt;0,COUNTIF($F$853:$F$854,"&lt;&gt;")&gt;0)</formula>
    </cfRule>
  </conditionalFormatting>
  <conditionalFormatting sqref="F844:K844">
    <cfRule type="expression" dxfId="133" priority="45" stopIfTrue="1">
      <formula>AND(COUNTIF($F838:$F852,"&lt;&gt;")&gt;0,COUNTIF($F$853:$F$854,"&lt;&gt;")&gt;0)</formula>
    </cfRule>
    <cfRule type="expression" dxfId="132" priority="60" stopIfTrue="1">
      <formula>AND(ISBLANK($F$844),COUNTIF($F$853:$F$854,"&lt;&gt;")&gt;0)</formula>
    </cfRule>
  </conditionalFormatting>
  <conditionalFormatting sqref="F845:K845">
    <cfRule type="expression" dxfId="131" priority="59" stopIfTrue="1">
      <formula>AND(ISBLANK($F$845),COUNTIF($F$853:$F$854,"&lt;&gt;")&gt;0)</formula>
    </cfRule>
    <cfRule type="expression" dxfId="130" priority="44" stopIfTrue="1">
      <formula>AND(COUNTIF($F838:$F852,"&lt;&gt;")&gt;0,COUNTIF($F$853:$F$854,"&lt;&gt;")&gt;0)</formula>
    </cfRule>
  </conditionalFormatting>
  <conditionalFormatting sqref="F846:K846">
    <cfRule type="expression" dxfId="129" priority="43" stopIfTrue="1">
      <formula>AND(COUNTIF($F838:$F852,"&lt;&gt;")&gt;0,COUNTIF($F$853:$F$854,"&lt;&gt;")&gt;0)</formula>
    </cfRule>
    <cfRule type="expression" dxfId="128" priority="58" stopIfTrue="1">
      <formula>AND(ISBLANK($F$846),COUNTIF($F$853:$F$854,"&lt;&gt;")&gt;0)</formula>
    </cfRule>
  </conditionalFormatting>
  <conditionalFormatting sqref="F847:K847">
    <cfRule type="expression" dxfId="127" priority="42" stopIfTrue="1">
      <formula>AND(COUNTIF($F838:$F852,"&lt;&gt;")&gt;0,COUNTIF($F$853:$F$854,"&lt;&gt;")&gt;0)</formula>
    </cfRule>
    <cfRule type="expression" dxfId="126" priority="57" stopIfTrue="1">
      <formula>AND(ISBLANK($F$847),COUNTIF($F$853:$F$854,"&lt;&gt;")&gt;0)</formula>
    </cfRule>
  </conditionalFormatting>
  <conditionalFormatting sqref="F848:K848">
    <cfRule type="expression" dxfId="125" priority="56" stopIfTrue="1">
      <formula>AND(ISBLANK($F$848),COUNTIF($F$853:$F$854,"&lt;&gt;")&gt;0)</formula>
    </cfRule>
    <cfRule type="expression" dxfId="124" priority="41" stopIfTrue="1">
      <formula>AND(COUNTIF($F838:$F852,"&lt;&gt;")&gt;0,COUNTIF($F$853:$F$854,"&lt;&gt;")&gt;0)</formula>
    </cfRule>
  </conditionalFormatting>
  <conditionalFormatting sqref="F849:K849">
    <cfRule type="expression" dxfId="123" priority="55" stopIfTrue="1">
      <formula>AND(ISBLANK($F$849),COUNTIF($F$853:$F$854,"&lt;&gt;")&gt;0)</formula>
    </cfRule>
    <cfRule type="expression" dxfId="122" priority="40" stopIfTrue="1">
      <formula>AND(COUNTIF($F838:$F852,"&lt;&gt;")&gt;0,COUNTIF($F$853:$F$854,"&lt;&gt;")&gt;0)</formula>
    </cfRule>
  </conditionalFormatting>
  <conditionalFormatting sqref="F850:K850">
    <cfRule type="expression" dxfId="121" priority="54" stopIfTrue="1">
      <formula>AND(ISBLANK($F$850),COUNTIF($F$853:$F$854,"&lt;&gt;")&gt;0)</formula>
    </cfRule>
    <cfRule type="expression" dxfId="120" priority="39" stopIfTrue="1">
      <formula>AND(COUNTIF($F838:$F852,"&lt;&gt;")&gt;0,COUNTIF($F$853:$F$854,"&lt;&gt;")&gt;0)</formula>
    </cfRule>
  </conditionalFormatting>
  <conditionalFormatting sqref="F851:K851">
    <cfRule type="expression" dxfId="119" priority="38" stopIfTrue="1">
      <formula>AND(COUNTIF($F838:$F852,"&lt;&gt;")&gt;0,COUNTIF($F$853:$F$854,"&lt;&gt;")&gt;0)</formula>
    </cfRule>
    <cfRule type="expression" dxfId="118" priority="53" stopIfTrue="1">
      <formula>AND(ISBLANK($F$851),COUNTIF($F$853:$F$854,"&lt;&gt;")&gt;0)</formula>
    </cfRule>
  </conditionalFormatting>
  <conditionalFormatting sqref="F852:K852">
    <cfRule type="expression" dxfId="117" priority="52" stopIfTrue="1">
      <formula>AND(ISBLANK($F$852),COUNTIF($F$853:$F$854,"&lt;&gt;")&gt;0)</formula>
    </cfRule>
    <cfRule type="expression" dxfId="116" priority="37" stopIfTrue="1">
      <formula>AND(COUNTIF($F838:$F852,"&lt;&gt;")&gt;0,COUNTIF($F$853:$F$854,"&lt;&gt;")&gt;0)</formula>
    </cfRule>
  </conditionalFormatting>
  <conditionalFormatting sqref="F853:K853">
    <cfRule type="expression" dxfId="115" priority="34" stopIfTrue="1">
      <formula>OR(AND(COUNTIF($F838:$F852,"&lt;&gt;")&gt;0,COUNTIF($F$853:$F$854,"&lt;&gt;")&gt;0),COUNTIF($F$853:$F$854,"&lt;&gt;")&gt;1)</formula>
    </cfRule>
    <cfRule type="expression" dxfId="114" priority="36" stopIfTrue="1">
      <formula>OR(COUNTIF($F838:$F852,"&lt;&gt;")&gt;0,AND(ISBLANK($F853),COUNTIF($F$853:$F$854,"&lt;&gt;")=1))</formula>
    </cfRule>
  </conditionalFormatting>
  <conditionalFormatting sqref="F854:K854">
    <cfRule type="expression" dxfId="113" priority="33" stopIfTrue="1">
      <formula>OR(AND(COUNTIF($F838:$F852,"&lt;&gt;")&gt;0,COUNTIF($F$853:$F$854,"&lt;&gt;")&gt;0),COUNTIF($F$853:$F$854,"&lt;&gt;")&gt;1)</formula>
    </cfRule>
    <cfRule type="expression" dxfId="112" priority="35" stopIfTrue="1">
      <formula>OR(COUNTIF($F838:$F852,"&lt;&gt;")&gt;0,AND(ISBLANK($F854),COUNTIF($F$853:$F$854,"&lt;&gt;")=1))</formula>
    </cfRule>
  </conditionalFormatting>
  <conditionalFormatting sqref="F855:K855">
    <cfRule type="expression" dxfId="111" priority="31" stopIfTrue="1">
      <formula>AND(ISBLANK($F$855),COUNTIF($F$868:$F$869,"&lt;&gt;")&gt;0)</formula>
    </cfRule>
    <cfRule type="expression" dxfId="110" priority="18" stopIfTrue="1">
      <formula>AND(COUNTIF($F855:$F867,"&lt;&gt;")&gt;0,COUNTIF($F$868:$F$869,"&lt;&gt;")&gt;0)</formula>
    </cfRule>
  </conditionalFormatting>
  <conditionalFormatting sqref="F856:K856">
    <cfRule type="expression" dxfId="109" priority="30" stopIfTrue="1">
      <formula>AND(ISBLANK($F$856),COUNTIF($F$868:$F$869,"&lt;&gt;")&gt;0)</formula>
    </cfRule>
    <cfRule type="expression" dxfId="108" priority="17" stopIfTrue="1">
      <formula>AND(COUNTIF($F855:$F867,"&lt;&gt;")&gt;0,COUNTIF($F$868:$F$869,"&lt;&gt;")&gt;0)</formula>
    </cfRule>
  </conditionalFormatting>
  <conditionalFormatting sqref="F857:K857">
    <cfRule type="expression" dxfId="107" priority="29" stopIfTrue="1">
      <formula>AND(ISBLANK($F$857),COUNTIF($F$868:$F$869,"&lt;&gt;")&gt;0)</formula>
    </cfRule>
    <cfRule type="expression" dxfId="106" priority="16" stopIfTrue="1">
      <formula>AND(COUNTIF($F855:$F867,"&lt;&gt;")&gt;0,COUNTIF($F$868:$F$869,"&lt;&gt;")&gt;0)</formula>
    </cfRule>
  </conditionalFormatting>
  <conditionalFormatting sqref="F858:K858">
    <cfRule type="expression" dxfId="105" priority="28" stopIfTrue="1">
      <formula>AND(ISBLANK($F$858),COUNTIF($F$868:$F$869,"&lt;&gt;")&gt;0)</formula>
    </cfRule>
    <cfRule type="expression" dxfId="104" priority="15" stopIfTrue="1">
      <formula>AND(COUNTIF($F855:$F867,"&lt;&gt;")&gt;0,COUNTIF($F$868:$F$869,"&lt;&gt;")&gt;0)</formula>
    </cfRule>
  </conditionalFormatting>
  <conditionalFormatting sqref="F859:K859">
    <cfRule type="expression" dxfId="103" priority="27" stopIfTrue="1">
      <formula>AND(ISBLANK($F$859),COUNTIF($F$868:$F$869,"&lt;&gt;")&gt;0)</formula>
    </cfRule>
    <cfRule type="expression" dxfId="102" priority="14" stopIfTrue="1">
      <formula>AND(COUNTIF($F855:$F867,"&lt;&gt;")&gt;0,COUNTIF($F$868:$F$869,"&lt;&gt;")&gt;0)</formula>
    </cfRule>
  </conditionalFormatting>
  <conditionalFormatting sqref="F860:K860">
    <cfRule type="expression" dxfId="101" priority="26" stopIfTrue="1">
      <formula>AND(ISBLANK($F$860),COUNTIF($F$868:$F$869,"&lt;&gt;")&gt;0)</formula>
    </cfRule>
    <cfRule type="expression" dxfId="100" priority="13" stopIfTrue="1">
      <formula>AND(COUNTIF($F855:$F867,"&lt;&gt;")&gt;0,COUNTIF($F$868:$F$869,"&lt;&gt;")&gt;0)</formula>
    </cfRule>
  </conditionalFormatting>
  <conditionalFormatting sqref="F861:K861">
    <cfRule type="expression" dxfId="99" priority="25" stopIfTrue="1">
      <formula>AND(ISBLANK($F$861),COUNTIF($F$868:$F$869,"&lt;&gt;")&gt;0)</formula>
    </cfRule>
    <cfRule type="expression" dxfId="98" priority="12" stopIfTrue="1">
      <formula>AND(COUNTIF($F855:$F867,"&lt;&gt;")&gt;0,COUNTIF($F$868:$F$869,"&lt;&gt;")&gt;0)</formula>
    </cfRule>
  </conditionalFormatting>
  <conditionalFormatting sqref="F862:K862">
    <cfRule type="expression" dxfId="97" priority="24" stopIfTrue="1">
      <formula>AND(ISBLANK($F$862),COUNTIF($F$868:$F$869,"&lt;&gt;")&gt;0)</formula>
    </cfRule>
    <cfRule type="expression" dxfId="96" priority="11" stopIfTrue="1">
      <formula>AND(COUNTIF($F855:$F867,"&lt;&gt;")&gt;0,COUNTIF($F$868:$F$869,"&lt;&gt;")&gt;0)</formula>
    </cfRule>
  </conditionalFormatting>
  <conditionalFormatting sqref="F863:K863">
    <cfRule type="expression" dxfId="95" priority="10" stopIfTrue="1">
      <formula>AND(COUNTIF($F855:$F867,"&lt;&gt;")&gt;0,COUNTIF($F$868:$F$869,"&lt;&gt;")&gt;0)</formula>
    </cfRule>
    <cfRule type="expression" dxfId="94" priority="23" stopIfTrue="1">
      <formula>AND(ISBLANK($F$863),COUNTIF($F$868:$F$869,"&lt;&gt;")&gt;0)</formula>
    </cfRule>
  </conditionalFormatting>
  <conditionalFormatting sqref="F864:K864">
    <cfRule type="expression" dxfId="93" priority="9" stopIfTrue="1">
      <formula>AND(COUNTIF($F855:$F867,"&lt;&gt;")&gt;0,COUNTIF($F$868:$F$869,"&lt;&gt;")&gt;0)</formula>
    </cfRule>
    <cfRule type="expression" dxfId="92" priority="22" stopIfTrue="1">
      <formula>AND(ISBLANK($F$864),COUNTIF($F$868:$F$869,"&lt;&gt;")&gt;0)</formula>
    </cfRule>
  </conditionalFormatting>
  <conditionalFormatting sqref="F865:K865">
    <cfRule type="expression" dxfId="91" priority="8" stopIfTrue="1">
      <formula>AND(COUNTIF($F855:$F867,"&lt;&gt;")&gt;0,COUNTIF($F$868:$F$869,"&lt;&gt;")&gt;0)</formula>
    </cfRule>
    <cfRule type="expression" dxfId="90" priority="21" stopIfTrue="1">
      <formula>AND(ISBLANK($F$865),COUNTIF($F$868:$F$869,"&lt;&gt;")&gt;0)</formula>
    </cfRule>
  </conditionalFormatting>
  <conditionalFormatting sqref="F866:K866">
    <cfRule type="expression" dxfId="89" priority="7" stopIfTrue="1">
      <formula>AND(COUNTIF($F855:$F867,"&lt;&gt;")&gt;0,COUNTIF($F$868:$F$869,"&lt;&gt;")&gt;0)</formula>
    </cfRule>
    <cfRule type="expression" dxfId="88" priority="20" stopIfTrue="1">
      <formula>AND(ISBLANK($F$866),COUNTIF($F$868:$F$869,"&lt;&gt;")&gt;0)</formula>
    </cfRule>
  </conditionalFormatting>
  <conditionalFormatting sqref="F867:K867">
    <cfRule type="expression" dxfId="87" priority="6" stopIfTrue="1">
      <formula>AND(COUNTIF($F855:$F867,"&lt;&gt;")&gt;0,COUNTIF($F$868:$F$869,"&lt;&gt;")&gt;0)</formula>
    </cfRule>
    <cfRule type="expression" dxfId="86" priority="19" stopIfTrue="1">
      <formula>AND(ISBLANK($F$867),COUNTIF($F$868:$F$869,"&lt;&gt;")&gt;0)</formula>
    </cfRule>
  </conditionalFormatting>
  <conditionalFormatting sqref="F868:K868">
    <cfRule type="expression" dxfId="85" priority="5" stopIfTrue="1">
      <formula>OR(COUNTIF($F855:$F867,"&lt;&gt;")&gt;0,AND(ISBLANK($F868),COUNTIF($F$868:$F$869,"&lt;&gt;")=1))</formula>
    </cfRule>
    <cfRule type="expression" dxfId="84" priority="3" stopIfTrue="1">
      <formula>OR(AND(COUNTIF($F855:$F867,"&lt;&gt;")&gt;0,COUNTIF($F$868:$F$869,"&lt;&gt;")&gt;0),COUNTIF($F$868:$F$869,"&lt;&gt;")&gt;1)</formula>
    </cfRule>
  </conditionalFormatting>
  <conditionalFormatting sqref="F869:K869">
    <cfRule type="expression" dxfId="83" priority="4" stopIfTrue="1">
      <formula>OR(COUNTIF($F855:$F867,"&lt;&gt;")&gt;0,AND(ISBLANK($F869),COUNTIF($F$868:$F$869,"&lt;&gt;")=1))</formula>
    </cfRule>
    <cfRule type="expression" dxfId="82" priority="2" stopIfTrue="1">
      <formula>OR(AND(COUNTIF($F855:$F867,"&lt;&gt;")&gt;0,COUNTIF($F$868:$F$869,"&lt;&gt;")&gt;0),COUNTIF($F$868:$F$869,"&lt;&gt;")&gt;1)</formula>
    </cfRule>
  </conditionalFormatting>
  <conditionalFormatting sqref="L2">
    <cfRule type="expression" dxfId="81" priority="1810" stopIfTrue="1">
      <formula>OR(COUNTIF($F$2:$F$5,"&lt;&gt;")=0,AND(COUNTIF($F$2:$F$3,"&lt;&gt;")&gt;0,COUNTIF($F$4:$F$5,"&lt;&gt;")&gt;0),COUNTIF($F$4:$F$5,"&lt;&gt;")&gt;1)</formula>
    </cfRule>
  </conditionalFormatting>
  <conditionalFormatting sqref="L6">
    <cfRule type="expression" dxfId="80" priority="1785" stopIfTrue="1">
      <formula>AND(OR(COUNTIF($F$6:$F$17,"&lt;&gt;")=0,AND(COUNTIF($F$6:$F$15,"&lt;&gt;")&gt;0,COUNTIF($F$16:$F$17,"&lt;&gt;")&gt;0),COUNTIF($F$16:$F$17,"&lt;&gt;")&gt;1),NOT(OR(AND(ISBLANK($F$2),ISBLANK($F$3)))))</formula>
    </cfRule>
  </conditionalFormatting>
  <conditionalFormatting sqref="L18">
    <cfRule type="expression" dxfId="79" priority="1776" stopIfTrue="1">
      <formula>AND(OR(COUNTIF($F$18:$F$21,"&lt;&gt;")=0,AND(COUNTIF($F$18:$F$19,"&lt;&gt;")&gt;0,COUNTIF($F$20:$F$21,"&lt;&gt;")&gt;0),COUNTIF($F$20:$F$21,"&lt;&gt;")&gt;1),NOT(OR(AND(ISBLANK($F$2),ISBLANK($F$3)))))</formula>
    </cfRule>
  </conditionalFormatting>
  <conditionalFormatting sqref="L22">
    <cfRule type="expression" dxfId="78" priority="1765" stopIfTrue="1">
      <formula>AND(OR(COUNTIF($F$22:$F$26,"&lt;&gt;")=0,AND(COUNTIF($F$22:$F$24,"&lt;&gt;")&gt;0,COUNTIF($F$25:$F$26,"&lt;&gt;")&gt;0),COUNTIF($F$25:$F$26,"&lt;&gt;")&gt;1),NOT(OR(AND(ISBLANK($F$2),ISBLANK($F$3)))))</formula>
    </cfRule>
  </conditionalFormatting>
  <conditionalFormatting sqref="L27">
    <cfRule type="expression" dxfId="77" priority="1758" stopIfTrue="1">
      <formula>OR(COUNTIF($F$27:$F$29,"&lt;&gt;")=0,COUNTIF($F$27:$F$29,"&lt;&gt;")&gt;1)</formula>
    </cfRule>
  </conditionalFormatting>
  <conditionalFormatting sqref="L30">
    <cfRule type="expression" dxfId="76" priority="1749" stopIfTrue="1">
      <formula>OR(COUNTIF($F$30:$F$33,"&lt;&gt;")=0,COUNTIF($F$30:$F$33,"&lt;&gt;")&gt;1)</formula>
    </cfRule>
  </conditionalFormatting>
  <conditionalFormatting sqref="L34">
    <cfRule type="expression" dxfId="75" priority="1740" stopIfTrue="1">
      <formula>OR(COUNTIF($F$34:$F$37,"&lt;&gt;")=0,COUNTIF($F$34:$F$37,"&lt;&gt;")&gt;1)</formula>
    </cfRule>
  </conditionalFormatting>
  <conditionalFormatting sqref="L38">
    <cfRule type="expression" dxfId="74" priority="1689" stopIfTrue="1">
      <formula>OR(COUNTIF($F$38:$F$62,"&lt;&gt;")=0,AND(COUNTIF($F$38:$F$60,"&lt;&gt;")&gt;0,COUNTIF($F$61:$F$62,"&lt;&gt;")&gt;0),COUNTIF($F$61:$F$62,"&lt;&gt;")&gt;1)</formula>
    </cfRule>
  </conditionalFormatting>
  <conditionalFormatting sqref="L63">
    <cfRule type="expression" dxfId="73" priority="1682" stopIfTrue="1">
      <formula>OR(COUNTIF($F$63:$F$65,"&lt;&gt;")=0,COUNTIF($F$63:$F$65,"&lt;&gt;")&gt;1)</formula>
    </cfRule>
  </conditionalFormatting>
  <conditionalFormatting sqref="L66">
    <cfRule type="expression" dxfId="72" priority="1669" stopIfTrue="1">
      <formula>OR(COUNTIF($F$66:$F$71,"&lt;&gt;")=0,AND(COUNTIF($F$66:$F$69,"&lt;&gt;")&gt;0,COUNTIF($F$70:$F$71,"&lt;&gt;")&gt;0),COUNTIF($F$70:$F$71,"&lt;&gt;")&gt;1)</formula>
    </cfRule>
  </conditionalFormatting>
  <conditionalFormatting sqref="L72">
    <cfRule type="expression" dxfId="71" priority="1644" stopIfTrue="1">
      <formula>OR(COUNTIF($F$72:$F$83,"&lt;&gt;")=0,AND(COUNTIF($F$72:$F$81,"&lt;&gt;")&gt;0,COUNTIF($F$82:$F$83,"&lt;&gt;")&gt;0),COUNTIF($F$82:$F$83,"&lt;&gt;")&gt;1)</formula>
    </cfRule>
  </conditionalFormatting>
  <conditionalFormatting sqref="L84">
    <cfRule type="expression" dxfId="70" priority="1609" stopIfTrue="1">
      <formula>OR(COUNTIF($F$84:$F$100,"&lt;&gt;")=0,AND(COUNTIF($F$84:$F$98,"&lt;&gt;")&gt;0,COUNTIF($F$99:$F$100,"&lt;&gt;")&gt;0),COUNTIF($F$99:$F$100,"&lt;&gt;")&gt;1)</formula>
    </cfRule>
  </conditionalFormatting>
  <conditionalFormatting sqref="L101">
    <cfRule type="expression" dxfId="69" priority="1580" stopIfTrue="1">
      <formula>OR(COUNTIF($F$101:$F$114,"&lt;&gt;")=0,AND(COUNTIF($F$101:$F$112,"&lt;&gt;")&gt;0,COUNTIF($F$113:$F$114,"&lt;&gt;")&gt;0),COUNTIF($F$113:$F$114,"&lt;&gt;")&gt;1)</formula>
    </cfRule>
  </conditionalFormatting>
  <conditionalFormatting sqref="L115">
    <cfRule type="expression" dxfId="68" priority="1547" stopIfTrue="1">
      <formula>OR(COUNTIF($F$115:$F$130,"&lt;&gt;")=0,AND(COUNTIF($F$115:$F$128,"&lt;&gt;")&gt;0,COUNTIF($F$129:$F$130,"&lt;&gt;")&gt;0),COUNTIF($F$129:$F$130,"&lt;&gt;")&gt;1)</formula>
    </cfRule>
  </conditionalFormatting>
  <conditionalFormatting sqref="L131">
    <cfRule type="expression" dxfId="67" priority="1522" stopIfTrue="1">
      <formula>OR(COUNTIF($F$131:$F$142,"&lt;&gt;")=0,AND(COUNTIF($F$131:$F$140,"&lt;&gt;")&gt;0,COUNTIF($F$141:$F$142,"&lt;&gt;")&gt;0),COUNTIF($F$141:$F$142,"&lt;&gt;")&gt;1)</formula>
    </cfRule>
  </conditionalFormatting>
  <conditionalFormatting sqref="L143">
    <cfRule type="expression" dxfId="66" priority="1489" stopIfTrue="1">
      <formula>OR(COUNTIF($F$143:$F$158,"&lt;&gt;")=0,AND(COUNTIF($F$143:$F$156,"&lt;&gt;")&gt;0,COUNTIF($F$157:$F$158,"&lt;&gt;")&gt;0),COUNTIF($F$157:$F$158,"&lt;&gt;")&gt;1)</formula>
    </cfRule>
  </conditionalFormatting>
  <conditionalFormatting sqref="L159">
    <cfRule type="expression" dxfId="65" priority="1430" stopIfTrue="1">
      <formula>OR(COUNTIF($F$159:$F$187,"&lt;&gt;")=0,AND(COUNTIF($F$159:$F$185,"&lt;&gt;")&gt;0,COUNTIF($F$186:$F$187,"&lt;&gt;")&gt;0),COUNTIF($F$186:$F$187,"&lt;&gt;")&gt;1)</formula>
    </cfRule>
  </conditionalFormatting>
  <conditionalFormatting sqref="L188">
    <cfRule type="expression" dxfId="64" priority="1401" stopIfTrue="1">
      <formula>OR(COUNTIF($F$188:$F$201,"&lt;&gt;")=0,AND(COUNTIF($F$188:$F$199,"&lt;&gt;")&gt;0,COUNTIF($F$200:$F$201,"&lt;&gt;")&gt;0),COUNTIF($F$200:$F$201,"&lt;&gt;")&gt;1)</formula>
    </cfRule>
  </conditionalFormatting>
  <conditionalFormatting sqref="L202">
    <cfRule type="expression" dxfId="63" priority="1364" stopIfTrue="1">
      <formula>OR(COUNTIF($F$202:$F$219,"&lt;&gt;")=0,AND(COUNTIF($F$202:$F$217,"&lt;&gt;")&gt;0,COUNTIF($F$218:$F$219,"&lt;&gt;")&gt;0),COUNTIF($F$218:$F$219,"&lt;&gt;")&gt;1)</formula>
    </cfRule>
  </conditionalFormatting>
  <conditionalFormatting sqref="L220">
    <cfRule type="expression" dxfId="62" priority="1349" stopIfTrue="1">
      <formula>OR(COUNTIF($F$220:$F$226,"&lt;&gt;")=0,COUNTIF($F$220:$F$226,"&lt;&gt;")&gt;1)</formula>
    </cfRule>
  </conditionalFormatting>
  <conditionalFormatting sqref="L227">
    <cfRule type="expression" dxfId="61" priority="1310" stopIfTrue="1">
      <formula>AND(OR(COUNTIF($F$227:$F$245,"&lt;&gt;")=0,AND(COUNTIF($F$227:$F$243,"&lt;&gt;")&gt;0,COUNTIF($F$244:$F$245,"&lt;&gt;")&gt;0),COUNTIF($F$244:$F$245,"&lt;&gt;")&gt;1),NOT(OR(COUNTIF($F$220:$F$224,"&lt;&gt;")=0)))</formula>
    </cfRule>
  </conditionalFormatting>
  <conditionalFormatting sqref="L246">
    <cfRule type="expression" dxfId="60" priority="1289" stopIfTrue="1">
      <formula>OR(COUNTIF($F$246:$F$255,"&lt;&gt;")=0,AND(COUNTIF($F$246:$F$253,"&lt;&gt;")&gt;0,COUNTIF($F$254:$F$255,"&lt;&gt;")&gt;0),COUNTIF($F$254:$F$255,"&lt;&gt;")&gt;1)</formula>
    </cfRule>
  </conditionalFormatting>
  <conditionalFormatting sqref="L256">
    <cfRule type="expression" dxfId="59" priority="1270" stopIfTrue="1">
      <formula>OR(COUNTIF($F$256:$F$264,"&lt;&gt;")=0,AND(COUNTIF($F$256:$F$262,"&lt;&gt;")&gt;0,COUNTIF($F$263:$F$264,"&lt;&gt;")&gt;0),COUNTIF($F$263:$F$264,"&lt;&gt;")&gt;1)</formula>
    </cfRule>
  </conditionalFormatting>
  <conditionalFormatting sqref="L265">
    <cfRule type="expression" dxfId="58" priority="1253" stopIfTrue="1">
      <formula>AND(OR(COUNTIF($F$265:$F$272,"&lt;&gt;")=0,AND(COUNTIF($F$265:$F$270,"&lt;&gt;")&gt;0,COUNTIF($F$271:$F$272,"&lt;&gt;")&gt;0),COUNTIF($F$271:$F$272,"&lt;&gt;")&gt;1),NOT(OR(AND(ISBLANK($F$31),ISBLANK($F$32)))))</formula>
    </cfRule>
  </conditionalFormatting>
  <conditionalFormatting sqref="L273">
    <cfRule type="expression" dxfId="57" priority="1226" stopIfTrue="1">
      <formula>AND(OR(COUNTIF($F$273:$F$285,"&lt;&gt;")=0,AND(COUNTIF($F$273:$F$283,"&lt;&gt;")&gt;0,COUNTIF($F$284:$F$285,"&lt;&gt;")&gt;0),COUNTIF($F$284:$F$285,"&lt;&gt;")&gt;1),NOT(OR(AND(ISBLANK($F$31),ISBLANK($F$32)))))</formula>
    </cfRule>
  </conditionalFormatting>
  <conditionalFormatting sqref="L286">
    <cfRule type="expression" dxfId="56" priority="1203" stopIfTrue="1">
      <formula>AND(OR(COUNTIF($F$286:$F$296,"&lt;&gt;")=0,AND(COUNTIF($F$286:$F$294,"&lt;&gt;")&gt;0,COUNTIF($F$295:$F$296,"&lt;&gt;")&gt;0),COUNTIF($F$295:$F$296,"&lt;&gt;")&gt;1),NOT(OR(AND(ISBLANK($F$31),ISBLANK($F$32)))))</formula>
    </cfRule>
  </conditionalFormatting>
  <conditionalFormatting sqref="L297">
    <cfRule type="expression" dxfId="55" priority="1188" stopIfTrue="1">
      <formula>AND(OR(COUNTIF($F$297:$F$303,"&lt;&gt;")=0,AND(COUNTIF($F$297:$F$301,"&lt;&gt;")&gt;0,COUNTIF($F$302:$F$303,"&lt;&gt;")&gt;0),COUNTIF($F$302:$F$303,"&lt;&gt;")&gt;1),NOT(OR(AND(ISBLANK($F$31),ISBLANK($F$32)))))</formula>
    </cfRule>
  </conditionalFormatting>
  <conditionalFormatting sqref="L304">
    <cfRule type="expression" dxfId="54" priority="1173" stopIfTrue="1">
      <formula>AND(OR(COUNTIF($F$304:$F$310,"&lt;&gt;")=0,AND(COUNTIF($F$304:$F$308,"&lt;&gt;")&gt;0,COUNTIF($F$309:$F$310,"&lt;&gt;")&gt;0),COUNTIF($F$309:$F$310,"&lt;&gt;")&gt;1),NOT(OR(AND(ISBLANK($F$31),ISBLANK($F$32)))))</formula>
    </cfRule>
  </conditionalFormatting>
  <conditionalFormatting sqref="L311">
    <cfRule type="expression" dxfId="53" priority="1154" stopIfTrue="1">
      <formula>AND(OR(COUNTIF($F$311:$F$319,"&lt;&gt;")=0,AND(COUNTIF($F$311:$F$316,"&lt;&gt;")&gt;0,COUNTIF($F$317:$F$319,"&lt;&gt;")&gt;0),COUNTIF($F$317:$F$319,"&lt;&gt;")&gt;1),NOT(OR(AND(ISBLANK($F$28),ISBLANK($F$29)))))</formula>
    </cfRule>
  </conditionalFormatting>
  <conditionalFormatting sqref="L320">
    <cfRule type="expression" dxfId="52" priority="1147" stopIfTrue="1">
      <formula>AND(OR(COUNTIF($F$320:$F$322,"&lt;&gt;")=0,COUNTIF($F$320:$F$322,"&lt;&gt;")&gt;1),NOT(OR(AND(ISBLANK($F$31),ISBLANK($F$32)))))</formula>
    </cfRule>
  </conditionalFormatting>
  <conditionalFormatting sqref="L323">
    <cfRule type="expression" dxfId="51" priority="1136" stopIfTrue="1">
      <formula>AND(OR(COUNTIF($F$323:$F$327,"&lt;&gt;")=0,AND(COUNTIF($F$323:$F$325,"&lt;&gt;")&gt;0,COUNTIF($F$326:$F$327,"&lt;&gt;")&gt;0),COUNTIF($F$326:$F$327,"&lt;&gt;")&gt;1),NOT(OR(AND(ISBLANK($F$31),ISBLANK($F$32)),ISBLANK($F$320))))</formula>
    </cfRule>
  </conditionalFormatting>
  <conditionalFormatting sqref="L328">
    <cfRule type="expression" dxfId="50" priority="1111" stopIfTrue="1">
      <formula>AND(OR(COUNTIF($F$328:$F$339,"&lt;&gt;")=0,AND(COUNTIF($F$328:$F$337,"&lt;&gt;")&gt;0,COUNTIF($F$338:$F$339,"&lt;&gt;")&gt;0),COUNTIF($F$338:$F$339,"&lt;&gt;")&gt;1),NOT(OR(AND(ISBLANK($F$31),ISBLANK($F$32)))))</formula>
    </cfRule>
  </conditionalFormatting>
  <conditionalFormatting sqref="L340">
    <cfRule type="expression" dxfId="49" priority="1104" stopIfTrue="1">
      <formula>AND(OR(COUNTIF($F$340:$F$342,"&lt;&gt;")=0,COUNTIF($F$340:$F$342,"&lt;&gt;")&gt;1),NOT(OR(AND(ISBLANK($F$28),ISBLANK($F$29)))))</formula>
    </cfRule>
  </conditionalFormatting>
  <conditionalFormatting sqref="L343">
    <cfRule type="expression" dxfId="48" priority="1067" stopIfTrue="1">
      <formula>AND(OR(COUNTIF($F$343:$F$360,"&lt;&gt;")=0,AND(COUNTIF($F$343:$F$358,"&lt;&gt;")&gt;0,COUNTIF($F$359:$F$360,"&lt;&gt;")&gt;0),COUNTIF($F$359:$F$360,"&lt;&gt;")&gt;1),NOT(OR(AND(ISBLANK($F$28),ISBLANK($F$29)),ISBLANK($F$340))))</formula>
    </cfRule>
  </conditionalFormatting>
  <conditionalFormatting sqref="L361">
    <cfRule type="expression" dxfId="47" priority="1034" stopIfTrue="1">
      <formula>AND(OR(COUNTIF($F$361:$F$376,"&lt;&gt;")=0,AND(COUNTIF($F$361:$F$374,"&lt;&gt;")&gt;0,COUNTIF($F$375:$F$376,"&lt;&gt;")&gt;0),COUNTIF($F$375:$F$376,"&lt;&gt;")&gt;1),NOT(OR(AND(ISBLANK($F$35),ISBLANK($F$36)))))</formula>
    </cfRule>
  </conditionalFormatting>
  <conditionalFormatting sqref="L377">
    <cfRule type="expression" dxfId="46" priority="1013" stopIfTrue="1">
      <formula>AND(OR(COUNTIF($F$377:$F$386,"&lt;&gt;")=0,AND(COUNTIF($F$377:$F$384,"&lt;&gt;")&gt;0,COUNTIF($F$385:$F$386,"&lt;&gt;")&gt;0),COUNTIF($F$385:$F$386,"&lt;&gt;")&gt;1),NOT(OR(AND(ISBLANK($F$35),ISBLANK($F$36)))))</formula>
    </cfRule>
  </conditionalFormatting>
  <conditionalFormatting sqref="L387">
    <cfRule type="expression" dxfId="45" priority="1006" stopIfTrue="1">
      <formula>AND(OR(COUNTIF($F$387:$F$389,"&lt;&gt;")=0,COUNTIF($F$387:$F$389,"&lt;&gt;")&gt;1),NOT(OR(AND(ISBLANK($F$35),ISBLANK($F$36)))))</formula>
    </cfRule>
  </conditionalFormatting>
  <conditionalFormatting sqref="L390">
    <cfRule type="expression" dxfId="44" priority="981" stopIfTrue="1">
      <formula>AND(OR(COUNTIF($F$390:$F$401,"&lt;&gt;")=0,AND(COUNTIF($F$390:$F$399,"&lt;&gt;")&gt;0,COUNTIF($F$400:$F$401,"&lt;&gt;")&gt;0),COUNTIF($F$400:$F$401,"&lt;&gt;")&gt;1),NOT(OR(AND(ISBLANK($F$35),ISBLANK($F$36)),ISBLANK($F$387))))</formula>
    </cfRule>
  </conditionalFormatting>
  <conditionalFormatting sqref="L402">
    <cfRule type="expression" dxfId="43" priority="940" stopIfTrue="1">
      <formula>AND(OR(COUNTIF($F$402:$F$421,"&lt;&gt;")=0,AND(COUNTIF($F$402:$F$419,"&lt;&gt;")&gt;0,COUNTIF($F$420:$F$421,"&lt;&gt;")&gt;0),COUNTIF($F$420:$F$421,"&lt;&gt;")&gt;1),NOT(OR(AND(ISBLANK($F$35),ISBLANK($F$36)))))</formula>
    </cfRule>
  </conditionalFormatting>
  <conditionalFormatting sqref="L422">
    <cfRule type="expression" dxfId="42" priority="911" stopIfTrue="1">
      <formula>AND(OR(COUNTIF($F$422:$F$435,"&lt;&gt;")=0,COUNTIF($F$422:$F$435,"&lt;&gt;")&gt;1),NOT(OR(AND(ISBLANK($F$35),ISBLANK($F$36)))))</formula>
    </cfRule>
  </conditionalFormatting>
  <conditionalFormatting sqref="L436">
    <cfRule type="expression" dxfId="41" priority="896" stopIfTrue="1">
      <formula>AND(OR(COUNTIF($F$436:$F$442,"&lt;&gt;")=0,AND(COUNTIF($F$436:$F$440,"&lt;&gt;")&gt;0,COUNTIF($F$441:$F$442,"&lt;&gt;")&gt;0),COUNTIF($F$441:$F$442,"&lt;&gt;")&gt;1),NOT(OR(AND(ISBLANK($F$35),ISBLANK($F$36)))))</formula>
    </cfRule>
  </conditionalFormatting>
  <conditionalFormatting sqref="L443">
    <cfRule type="expression" dxfId="40" priority="865" stopIfTrue="1">
      <formula>AND(OR(COUNTIF($F$443:$F$457,"&lt;&gt;")=0,AND(COUNTIF($F$443:$F$455,"&lt;&gt;")&gt;0,COUNTIF($F$456:$F$457,"&lt;&gt;")&gt;0),COUNTIF($F$456:$F$457,"&lt;&gt;")&gt;1),NOT(OR(AND(ISBLANK($F$35),ISBLANK($F$36)))))</formula>
    </cfRule>
  </conditionalFormatting>
  <conditionalFormatting sqref="L458">
    <cfRule type="expression" dxfId="39" priority="854" stopIfTrue="1">
      <formula>AND(OR(COUNTIF($F$458:$F$462,"&lt;&gt;")=0,AND(COUNTIF($F$458:$F$460,"&lt;&gt;")&gt;0,COUNTIF($F$461:$F$462,"&lt;&gt;")&gt;0),COUNTIF($F$461:$F$462,"&lt;&gt;")&gt;1),NOT(OR(AND(ISBLANK($F$35),ISBLANK($F$36)))))</formula>
    </cfRule>
  </conditionalFormatting>
  <conditionalFormatting sqref="L463">
    <cfRule type="expression" dxfId="38" priority="843" stopIfTrue="1">
      <formula>AND(OR(COUNTIF($F$463:$F$467,"&lt;&gt;")=0,AND(COUNTIF($F$463:$F$466,"&lt;&gt;")&gt;0,COUNTIF($F$467,"&lt;&gt;")&gt;0),COUNTIF($F$467,"&lt;&gt;")&gt;1),NOT(OR(AND(ISBLANK($F$34),ISBLANK($F$36)))))</formula>
    </cfRule>
  </conditionalFormatting>
  <conditionalFormatting sqref="L468">
    <cfRule type="expression" dxfId="37" priority="836" stopIfTrue="1">
      <formula>AND(OR(COUNTIF($F$468:$F$470,"&lt;&gt;")=0,COUNTIF($F$468:$F$470,"&lt;&gt;")&gt;1),NOT(OR(AND(ISBLANK($F$34),ISBLANK($F$36)),ISBLANK($F$463))))</formula>
    </cfRule>
  </conditionalFormatting>
  <conditionalFormatting sqref="L471">
    <cfRule type="expression" dxfId="36" priority="815" stopIfTrue="1">
      <formula>AND(OR(COUNTIF($F$471:$F$480,"&lt;&gt;")=0,AND(COUNTIF($F$471:$F$478,"&lt;&gt;")&gt;0,COUNTIF($F$479:$F$480,"&lt;&gt;")&gt;0),COUNTIF($F$479:$F$480,"&lt;&gt;")&gt;1),NOT(OR(AND(ISBLANK($F$34),ISBLANK($F$36)),ISBLANK($F$464))))</formula>
    </cfRule>
  </conditionalFormatting>
  <conditionalFormatting sqref="L481">
    <cfRule type="expression" dxfId="35" priority="806" stopIfTrue="1">
      <formula>AND(OR(COUNTIF($F$481:$F$484,"&lt;&gt;")=0,AND(COUNTIF($F$481:$F$482,"&lt;&gt;")&gt;0,COUNTIF($F$483:$F$484,"&lt;&gt;")&gt;0),COUNTIF($F$483:$F$484,"&lt;&gt;")&gt;1),NOT(OR(AND(ISBLANK($F$34),ISBLANK($F$36)),COUNTIF($F$465:$F$466,"&lt;&gt;")=0)))</formula>
    </cfRule>
  </conditionalFormatting>
  <conditionalFormatting sqref="L485">
    <cfRule type="expression" dxfId="34" priority="799" stopIfTrue="1">
      <formula>AND(OR(COUNTIF($F$485:$F$487,"&lt;&gt;")=0,COUNTIF($F$485:$F$487,"&lt;&gt;")&gt;1),NOT(OR(AND(ISBLANK($F$34),ISBLANK($F$36)))))</formula>
    </cfRule>
  </conditionalFormatting>
  <conditionalFormatting sqref="L488">
    <cfRule type="expression" dxfId="33" priority="784" stopIfTrue="1">
      <formula>AND(OR(COUNTIF($F$488:$F$494,"&lt;&gt;")=0,AND(COUNTIF($F$488:$F$492,"&lt;&gt;")&gt;0,COUNTIF($F$493:$F$494,"&lt;&gt;")&gt;0),COUNTIF($F$493:$F$494,"&lt;&gt;")&gt;1),NOT(OR(AND(ISBLANK($F$34),ISBLANK($F$36)),ISBLANK($F$485))))</formula>
    </cfRule>
  </conditionalFormatting>
  <conditionalFormatting sqref="L495">
    <cfRule type="expression" dxfId="32" priority="769" stopIfTrue="1">
      <formula>AND(OR(COUNTIF($F$495:$F$501,"&lt;&gt;")=0,AND(COUNTIF($F$495:$F$499,"&lt;&gt;")&gt;0,COUNTIF($F$500:$F$501,"&lt;&gt;")&gt;0),COUNTIF($F$500:$F$501,"&lt;&gt;")&gt;1),NOT(OR(AND(ISBLANK($F$35),ISBLANK($F$36)))))</formula>
    </cfRule>
  </conditionalFormatting>
  <conditionalFormatting sqref="L502">
    <cfRule type="expression" dxfId="31" priority="726" stopIfTrue="1">
      <formula>AND(OR(COUNTIF($F$502:$F$522,"&lt;&gt;")=0,AND(COUNTIF($F$502:$F$519,"&lt;&gt;")&gt;0,COUNTIF($F$520:$F$522,"&lt;&gt;")&gt;0),COUNTIF($F$520:$F$522,"&lt;&gt;")&gt;1),NOT(OR(AND(ISBLANK($F$28),ISBLANK($F$29)))))</formula>
    </cfRule>
  </conditionalFormatting>
  <conditionalFormatting sqref="L523">
    <cfRule type="expression" dxfId="30" priority="713" stopIfTrue="1">
      <formula>AND(OR(COUNTIF($F$523:$F$528,"&lt;&gt;")=0,AND(COUNTIF($F$523:$F$526,"&lt;&gt;")&gt;0,COUNTIF($F$527:$F$528,"&lt;&gt;")&gt;0),COUNTIF($F$527:$F$528,"&lt;&gt;")&gt;1),NOT(OR(AND(ISBLANK($F$35),ISBLANK($F$36)))))</formula>
    </cfRule>
  </conditionalFormatting>
  <conditionalFormatting sqref="L529">
    <cfRule type="expression" dxfId="29" priority="688" stopIfTrue="1">
      <formula>AND(OR(COUNTIF($F$529:$F$540,"&lt;&gt;")=0,AND(COUNTIF($F$529:$F$538,"&lt;&gt;")&gt;0,COUNTIF($F$539:$F$540,"&lt;&gt;")&gt;0),COUNTIF($F$539:$F$540,"&lt;&gt;")&gt;1),NOT(OR(AND(ISBLANK($F$35),ISBLANK($F$36)),AND(ISBLANK($F$523),ISBLANK($F$524)))))</formula>
    </cfRule>
  </conditionalFormatting>
  <conditionalFormatting sqref="L541">
    <cfRule type="expression" dxfId="28" priority="643" stopIfTrue="1">
      <formula>AND(OR(COUNTIF($F$541:$F$562,"&lt;&gt;")=0,AND(COUNTIF($F$541:$F$560,"&lt;&gt;")&gt;0,COUNTIF($F$561:$F$562,"&lt;&gt;")&gt;0),COUNTIF($F$561:$F$562,"&lt;&gt;")&gt;1),NOT(OR(AND(ISBLANK($F$35),ISBLANK($F$36)),AND(ISBLANK($F$523),ISBLANK($F$524)))))</formula>
    </cfRule>
  </conditionalFormatting>
  <conditionalFormatting sqref="L563">
    <cfRule type="expression" dxfId="27" priority="636" stopIfTrue="1">
      <formula>AND(OR(COUNTIF($F$563:$F$565,"&lt;&gt;")=0,COUNTIF($F$563:$F$565,"&lt;&gt;")&gt;1),NOT(OR(AND(ISBLANK($F$35),ISBLANK($F$36)),AND(ISBLANK($F$525),ISBLANK($F$526)))))</formula>
    </cfRule>
  </conditionalFormatting>
  <conditionalFormatting sqref="L566">
    <cfRule type="expression" dxfId="26" priority="619" stopIfTrue="1">
      <formula>AND(OR(COUNTIF($F$566:$F$573,"&lt;&gt;")=0,AND(COUNTIF($F$566:$F$571,"&lt;&gt;")&gt;0,COUNTIF($F$572:$F$573,"&lt;&gt;")&gt;0),COUNTIF($F$572:$F$573,"&lt;&gt;")&gt;1),NOT(OR(AND(ISBLANK($F$35),ISBLANK($F$36)))))</formula>
    </cfRule>
  </conditionalFormatting>
  <conditionalFormatting sqref="L574">
    <cfRule type="expression" dxfId="25" priority="578" stopIfTrue="1">
      <formula>AND(OR(COUNTIF($F$574:$F$593,"&lt;&gt;")=0,AND(COUNTIF($F$574:$F$591,"&lt;&gt;")&gt;0,COUNTIF($F$592:$F$593,"&lt;&gt;")&gt;0),COUNTIF($F$592:$F$593,"&lt;&gt;")&gt;1),NOT(OR(AND(ISBLANK($F$35),ISBLANK($F$36)))))</formula>
    </cfRule>
  </conditionalFormatting>
  <conditionalFormatting sqref="L594">
    <cfRule type="expression" dxfId="24" priority="543" stopIfTrue="1">
      <formula>AND(OR(COUNTIF($F$594:$F$610,"&lt;&gt;")=0,AND(COUNTIF($F$594:$F$608,"&lt;&gt;")&gt;0,COUNTIF($F$609:$F$610,"&lt;&gt;")&gt;0),COUNTIF($F$609:$F$610,"&lt;&gt;")&gt;1),NOT(OR(AND(ISBLANK($F$35),ISBLANK($F$36)))))</formula>
    </cfRule>
  </conditionalFormatting>
  <conditionalFormatting sqref="L611">
    <cfRule type="expression" dxfId="23" priority="476" stopIfTrue="1">
      <formula>AND(OR(COUNTIF($F$611:$F$643,"&lt;&gt;")=0,AND(COUNTIF($F$611:$F$641,"&lt;&gt;")&gt;0,COUNTIF($F$642:$F$643,"&lt;&gt;")&gt;0),COUNTIF($F$642:$F$643,"&lt;&gt;")&gt;1),NOT(OR(AND(ISBLANK($F$35),ISBLANK($F$36)))))</formula>
    </cfRule>
  </conditionalFormatting>
  <conditionalFormatting sqref="L644">
    <cfRule type="expression" dxfId="22" priority="449" stopIfTrue="1">
      <formula>AND(OR(COUNTIF($F$644:$F$656,"&lt;&gt;")=0,AND(COUNTIF($F$644:$F$654,"&lt;&gt;")&gt;0,COUNTIF($F$655:$F$656,"&lt;&gt;")&gt;0),COUNTIF($F$655:$F$656,"&lt;&gt;")&gt;1),NOT(OR(AND(ISBLANK($F$35),ISBLANK($F$36)))))</formula>
    </cfRule>
  </conditionalFormatting>
  <conditionalFormatting sqref="L657">
    <cfRule type="expression" dxfId="21" priority="424" stopIfTrue="1">
      <formula>AND(OR(COUNTIF($F$657:$F$668,"&lt;&gt;")=0,AND(COUNTIF($F$657:$F$666,"&lt;&gt;")&gt;0,COUNTIF($F$667:$F$668,"&lt;&gt;")&gt;0),COUNTIF($F$667:$F$668,"&lt;&gt;")&gt;1),NOT(OR(AND(ISBLANK($F$35),ISBLANK($F$36)))))</formula>
    </cfRule>
  </conditionalFormatting>
  <conditionalFormatting sqref="L669">
    <cfRule type="expression" dxfId="20" priority="413" stopIfTrue="1">
      <formula>AND(OR(COUNTIF($F$669:$F$673,"&lt;&gt;")=0,AND(COUNTIF($F$669:$F$671,"&lt;&gt;")&gt;0,COUNTIF($F$672:$F$673,"&lt;&gt;")&gt;0),COUNTIF($F$672:$F$673,"&lt;&gt;")&gt;1),NOT(OR(AND(ISBLANK($F$35),ISBLANK($F$36)))))</formula>
    </cfRule>
  </conditionalFormatting>
  <conditionalFormatting sqref="L674">
    <cfRule type="expression" dxfId="19" priority="394" stopIfTrue="1">
      <formula>AND(OR(COUNTIF($F$674:$F$682,"&lt;&gt;")=0,AND(COUNTIF($F$674:$F$680,"&lt;&gt;")&gt;0,COUNTIF($F$681:$F$682,"&lt;&gt;")&gt;0),COUNTIF($F$681:$F$682,"&lt;&gt;")&gt;1),NOT(OR(AND(ISBLANK($F$35),ISBLANK($F$36)))))</formula>
    </cfRule>
  </conditionalFormatting>
  <conditionalFormatting sqref="L683">
    <cfRule type="expression" dxfId="18" priority="369" stopIfTrue="1">
      <formula>AND(OR(COUNTIF($F$683:$F$694,"&lt;&gt;")=0,AND(COUNTIF($F$683:$F$692,"&lt;&gt;")&gt;0,COUNTIF($F$693:$F$694,"&lt;&gt;")&gt;0),COUNTIF($F$693:$F$694,"&lt;&gt;")&gt;1),NOT(OR(AND(ISBLANK($F$35),ISBLANK($F$36)))))</formula>
    </cfRule>
  </conditionalFormatting>
  <conditionalFormatting sqref="L695">
    <cfRule type="expression" dxfId="17" priority="348" stopIfTrue="1">
      <formula>AND(OR(COUNTIF($F$695:$F$704,"&lt;&gt;")=0,AND(COUNTIF($F$695:$F$702,"&lt;&gt;")&gt;0,COUNTIF($F$703:$F$704,"&lt;&gt;")&gt;0),COUNTIF($F$703:$F$704,"&lt;&gt;")&gt;1),NOT(OR(AND(ISBLANK($F$35),ISBLANK($F$36)))))</formula>
    </cfRule>
  </conditionalFormatting>
  <conditionalFormatting sqref="L705">
    <cfRule type="expression" dxfId="16" priority="341" stopIfTrue="1">
      <formula>AND(OR(COUNTIF($F$705:$F$707,"&lt;&gt;")=0,COUNTIF($F$705:$F$707,"&lt;&gt;")&gt;1),NOT(OR(AND(ISBLANK($F$35),ISBLANK($F$36)))))</formula>
    </cfRule>
  </conditionalFormatting>
  <conditionalFormatting sqref="L708">
    <cfRule type="expression" dxfId="15" priority="330" stopIfTrue="1">
      <formula>AND(OR(COUNTIF($F$708:$F$712,"&lt;&gt;")=0,AND(COUNTIF($F$708:$F$710,"&lt;&gt;")&gt;0,COUNTIF($F$711:$F$712,"&lt;&gt;")&gt;0),COUNTIF($F$711:$F$712,"&lt;&gt;")&gt;1),NOT(OR(AND(ISBLANK($F$35),ISBLANK($F$36)),ISBLANK($F$705))))</formula>
    </cfRule>
  </conditionalFormatting>
  <conditionalFormatting sqref="L713">
    <cfRule type="expression" dxfId="14" priority="317" stopIfTrue="1">
      <formula>AND(OR(COUNTIF($F$713:$F$718,"&lt;&gt;")=0,AND(COUNTIF($F$713:$F$716,"&lt;&gt;")&gt;0,COUNTIF($F$717:$F$718,"&lt;&gt;")&gt;0),COUNTIF($F$717:$F$718,"&lt;&gt;")&gt;1),NOT(OR(AND(ISBLANK($F$35),ISBLANK($F$36)),ISBLANK($F$705))))</formula>
    </cfRule>
  </conditionalFormatting>
  <conditionalFormatting sqref="L719">
    <cfRule type="expression" dxfId="13" priority="310" stopIfTrue="1">
      <formula>AND(OR(COUNTIF($F$719:$F$721,"&lt;&gt;")=0,COUNTIF($F$719:$F$721,"&lt;&gt;")&gt;1),NOT(OR(AND(ISBLANK($F$35),ISBLANK($F$36)))))</formula>
    </cfRule>
  </conditionalFormatting>
  <conditionalFormatting sqref="L722">
    <cfRule type="expression" dxfId="12" priority="289" stopIfTrue="1">
      <formula>AND(OR(COUNTIF($F$722:$F$731,"&lt;&gt;")=0,AND(COUNTIF($F$722:$F$729,"&lt;&gt;")&gt;0,COUNTIF($F$730:$F$731,"&lt;&gt;")&gt;0),COUNTIF($F$730:$F$731,"&lt;&gt;")&gt;1),NOT(OR(AND(ISBLANK($F$35),ISBLANK($F$36)),ISBLANK($F$719))))</formula>
    </cfRule>
  </conditionalFormatting>
  <conditionalFormatting sqref="L732">
    <cfRule type="expression" dxfId="11" priority="268" stopIfTrue="1">
      <formula>AND(OR(COUNTIF($F$732:$F$741,"&lt;&gt;")=0,AND(COUNTIF($F$732:$F$739,"&lt;&gt;")&gt;0,COUNTIF($F$740:$F$741,"&lt;&gt;")&gt;0),COUNTIF($F$740:$F$741,"&lt;&gt;")&gt;1),NOT(OR(AND(ISBLANK($F$35),ISBLANK($F$36)))))</formula>
    </cfRule>
  </conditionalFormatting>
  <conditionalFormatting sqref="L742">
    <cfRule type="expression" dxfId="10" priority="251" stopIfTrue="1">
      <formula>AND(OR(COUNTIF($F$742:$F$749,"&lt;&gt;")=0,AND(COUNTIF($F$742:$F$747,"&lt;&gt;")&gt;0,COUNTIF($F$748:$F$749,"&lt;&gt;")&gt;0),COUNTIF($F$748:$F$749,"&lt;&gt;")&gt;1),NOT(OR(AND(ISBLANK($F$35),ISBLANK($F$36)))))</formula>
    </cfRule>
  </conditionalFormatting>
  <conditionalFormatting sqref="L750">
    <cfRule type="expression" dxfId="9" priority="234" stopIfTrue="1">
      <formula>AND(OR(COUNTIF($F$750:$F$757,"&lt;&gt;")=0,AND(COUNTIF($F$750:$F$755,"&lt;&gt;")&gt;0,COUNTIF($F$756:$F$757,"&lt;&gt;")&gt;0),COUNTIF($F$756:$F$757,"&lt;&gt;")&gt;1),NOT(OR(AND(ISBLANK($F$35),ISBLANK($F$36)))))</formula>
    </cfRule>
  </conditionalFormatting>
  <conditionalFormatting sqref="L758">
    <cfRule type="expression" dxfId="8" priority="223" stopIfTrue="1">
      <formula>AND(OR(COUNTIF($F$758:$F$762,"&lt;&gt;")=0,AND(COUNTIF($F$758:$F$760,"&lt;&gt;")&gt;0,COUNTIF($F$761:$F$762,"&lt;&gt;")&gt;0),COUNTIF($F$761:$F$762,"&lt;&gt;")&gt;1),NOT(OR(AND(ISBLANK($F$35),ISBLANK($F$36)))))</formula>
    </cfRule>
  </conditionalFormatting>
  <conditionalFormatting sqref="L763">
    <cfRule type="expression" dxfId="7" priority="196" stopIfTrue="1">
      <formula>OR(COUNTIF($F$763:$F$775,"&lt;&gt;")=0,AND(COUNTIF($F$763:$F$773,"&lt;&gt;")&gt;0,COUNTIF($F$774:$F$775,"&lt;&gt;")&gt;0),COUNTIF($F$774:$F$775,"&lt;&gt;")&gt;1)</formula>
    </cfRule>
  </conditionalFormatting>
  <conditionalFormatting sqref="L776">
    <cfRule type="expression" dxfId="6" priority="175" stopIfTrue="1">
      <formula>OR(COUNTIF($F$776:$F$785,"&lt;&gt;")=0,AND(COUNTIF($F$776:$F$783,"&lt;&gt;")&gt;0,COUNTIF($F$784:$F$785,"&lt;&gt;")&gt;0),COUNTIF($F$784:$F$785,"&lt;&gt;")&gt;1)</formula>
    </cfRule>
  </conditionalFormatting>
  <conditionalFormatting sqref="L786">
    <cfRule type="expression" dxfId="5" priority="142" stopIfTrue="1">
      <formula>OR(COUNTIF($F$786:$F$801,"&lt;&gt;")=0,AND(COUNTIF($F$786:$F$799,"&lt;&gt;")&gt;0,COUNTIF($F$800:$F$801,"&lt;&gt;")&gt;0),COUNTIF($F$800:$F$801,"&lt;&gt;")&gt;1)</formula>
    </cfRule>
  </conditionalFormatting>
  <conditionalFormatting sqref="L802">
    <cfRule type="expression" dxfId="4" priority="101" stopIfTrue="1">
      <formula>OR(COUNTIF($F$802:$F$821,"&lt;&gt;")=0,AND(COUNTIF($F$802:$F$819,"&lt;&gt;")&gt;0,COUNTIF($F$820:$F$821,"&lt;&gt;")&gt;0),COUNTIF($F$820:$F$821,"&lt;&gt;")&gt;1)</formula>
    </cfRule>
  </conditionalFormatting>
  <conditionalFormatting sqref="L822">
    <cfRule type="expression" dxfId="3" priority="90" stopIfTrue="1">
      <formula>OR(COUNTIF($F$822:$F$826,"&lt;&gt;")=0,AND(COUNTIF($F$822:$F$824,"&lt;&gt;")&gt;0,COUNTIF($F$825:$F$826,"&lt;&gt;")&gt;0),COUNTIF($F$825:$F$826,"&lt;&gt;")&gt;1)</formula>
    </cfRule>
  </conditionalFormatting>
  <conditionalFormatting sqref="L827">
    <cfRule type="expression" dxfId="2" priority="67" stopIfTrue="1">
      <formula>AND(OR(COUNTIF($F$827:$F$837,"&lt;&gt;")=0,AND(COUNTIF($F$827:$F$835,"&lt;&gt;")&gt;0,COUNTIF($F$836:$F$837,"&lt;&gt;")&gt;0),COUNTIF($F$836:$F$837,"&lt;&gt;")&gt;1),NOT(OR(AND(ISBLANK($F$822),ISBLANK($F$823),ISBLANK($F$824)))))</formula>
    </cfRule>
  </conditionalFormatting>
  <conditionalFormatting sqref="L838">
    <cfRule type="expression" dxfId="1" priority="32" stopIfTrue="1">
      <formula>AND(OR(COUNTIF($F$838:$F$854,"&lt;&gt;")=0,AND(COUNTIF($F$838:$F$852,"&lt;&gt;")&gt;0,COUNTIF($F$853:$F$854,"&lt;&gt;")&gt;0),COUNTIF($F$853:$F$854,"&lt;&gt;")&gt;1),NOT(OR(AND(ISBLANK($F$822),ISBLANK($F$823),ISBLANK($F$824)))))</formula>
    </cfRule>
  </conditionalFormatting>
  <conditionalFormatting sqref="L855">
    <cfRule type="expression" dxfId="0" priority="1" stopIfTrue="1">
      <formula>AND(OR(COUNTIF($F$855:$F$869,"&lt;&gt;")=0,AND(COUNTIF($F$855:$F$867,"&lt;&gt;")&gt;0,COUNTIF($F$868:$F$869,"&lt;&gt;")&gt;0),COUNTIF($F$868:$F$869,"&lt;&gt;")&gt;1),NOT(OR(AND(ISBLANK($F$823),ISBLANK($F$824)))))</formula>
    </cfRule>
  </conditionalFormatting>
  <dataValidations count="1">
    <dataValidation type="list" allowBlank="1" showErrorMessage="1" sqref="F2:F869" xr:uid="{00000000-0002-0000-0300-000000000000}">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設問一覧</vt:lpstr>
      <vt:lpstr>Questionnaire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及部 祐貴</cp:lastModifiedBy>
  <dcterms:modified xsi:type="dcterms:W3CDTF">2026-10-01T00:25:40Z</dcterms:modified>
</cp:coreProperties>
</file>